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howInkAnnotation="0" updateLinks="always"/>
  <mc:AlternateContent xmlns:mc="http://schemas.openxmlformats.org/markup-compatibility/2006">
    <mc:Choice Requires="x15">
      <x15ac:absPath xmlns:x15ac="http://schemas.microsoft.com/office/spreadsheetml/2010/11/ac" url="https://boerenbond-my.sharepoint.com/personal/bart_thoelen_boerenbond_be/Documents/Bureaublad/"/>
    </mc:Choice>
  </mc:AlternateContent>
  <xr:revisionPtr revIDLastSave="0" documentId="14_{90CC072B-E035-42DB-92E8-75426196E85A}" xr6:coauthVersionLast="47" xr6:coauthVersionMax="47" xr10:uidLastSave="{00000000-0000-0000-0000-000000000000}"/>
  <bookViews>
    <workbookView xWindow="-108" yWindow="-108" windowWidth="23256" windowHeight="12456" firstSheet="7" activeTab="12" xr2:uid="{00000000-000D-0000-FFFF-FFFF00000000}"/>
  </bookViews>
  <sheets>
    <sheet name="Start" sheetId="1" r:id="rId1"/>
    <sheet name="Inkomsten" sheetId="2" r:id="rId2"/>
    <sheet name="I-grafisch" sheetId="3" r:id="rId3"/>
    <sheet name="Variabele_Uitgaven" sheetId="11" r:id="rId4"/>
    <sheet name="Var_grafisch" sheetId="5" r:id="rId5"/>
    <sheet name="Vaste_Uitgaven" sheetId="12" r:id="rId6"/>
    <sheet name="JL_grafisch" sheetId="9" r:id="rId7"/>
    <sheet name="Kasoverzicht" sheetId="10" r:id="rId8"/>
    <sheet name="Kasoverzicht_grafisch" sheetId="20" r:id="rId9"/>
    <sheet name="Investeringen" sheetId="15" r:id="rId10"/>
    <sheet name="Kasplanning J+1" sheetId="17" r:id="rId11"/>
    <sheet name="Kasplanning J+2" sheetId="23" r:id="rId12"/>
    <sheet name="Kasplanning J+3" sheetId="24" r:id="rId13"/>
  </sheets>
  <definedNames>
    <definedName name="_xlnm.Print_Area" localSheetId="2">'I-grafisch'!$A$1:$P$31</definedName>
    <definedName name="_xlnm.Print_Area" localSheetId="1">Inkomsten!$B$6:$P$21</definedName>
    <definedName name="_xlnm.Print_Area" localSheetId="9">Investeringen!$A$25:$P$55</definedName>
    <definedName name="_xlnm.Print_Area" localSheetId="6">JL_grafisch!$C$2:$S$27</definedName>
    <definedName name="_xlnm.Print_Area" localSheetId="7">Kasoverzicht!$A$1:$P$33</definedName>
    <definedName name="_xlnm.Print_Area" localSheetId="10">'Kasplanning J+1'!$A$1:$P$33</definedName>
    <definedName name="_xlnm.Print_Area" localSheetId="11">'Kasplanning J+2'!$A$1:$P$33</definedName>
    <definedName name="_xlnm.Print_Area" localSheetId="12">'Kasplanning J+3'!$A$1:$P$33</definedName>
    <definedName name="_xlnm.Print_Area" localSheetId="0">Start!$B$1:$Q$25</definedName>
    <definedName name="_xlnm.Print_Area" localSheetId="4">Var_grafisch!$A$1:$P$33</definedName>
    <definedName name="_xlnm.Print_Area" localSheetId="3">Variabele_Uitgaven!$B$6:$P$29</definedName>
    <definedName name="_xlnm.Print_Area" localSheetId="5">Vaste_Uitgaven!$B$6:$P$21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4" l="1"/>
  <c r="F22" i="24"/>
  <c r="G22" i="24"/>
  <c r="H22" i="24"/>
  <c r="I22" i="24"/>
  <c r="J22" i="24"/>
  <c r="K22" i="24"/>
  <c r="L22" i="24"/>
  <c r="M22" i="24"/>
  <c r="N22" i="24"/>
  <c r="O22" i="24"/>
  <c r="D22" i="24"/>
  <c r="E21" i="24"/>
  <c r="F21" i="24"/>
  <c r="G21" i="24"/>
  <c r="H21" i="24"/>
  <c r="I21" i="24"/>
  <c r="J21" i="24"/>
  <c r="K21" i="24"/>
  <c r="L21" i="24"/>
  <c r="M21" i="24"/>
  <c r="N21" i="24"/>
  <c r="O21" i="24"/>
  <c r="D21" i="24"/>
  <c r="E22" i="23"/>
  <c r="F22" i="23"/>
  <c r="G22" i="23"/>
  <c r="H22" i="23"/>
  <c r="I22" i="23"/>
  <c r="J22" i="23"/>
  <c r="K22" i="23"/>
  <c r="L22" i="23"/>
  <c r="M22" i="23"/>
  <c r="N22" i="23"/>
  <c r="O22" i="23"/>
  <c r="D22" i="23"/>
  <c r="E21" i="23"/>
  <c r="F21" i="23"/>
  <c r="G21" i="23"/>
  <c r="H21" i="23"/>
  <c r="I21" i="23"/>
  <c r="J21" i="23"/>
  <c r="K21" i="23"/>
  <c r="L21" i="23"/>
  <c r="M21" i="23"/>
  <c r="N21" i="23"/>
  <c r="O21" i="23"/>
  <c r="D21" i="23"/>
  <c r="E22" i="17"/>
  <c r="F22" i="17"/>
  <c r="G22" i="17"/>
  <c r="H22" i="17"/>
  <c r="I22" i="17"/>
  <c r="J22" i="17"/>
  <c r="K22" i="17"/>
  <c r="L22" i="17"/>
  <c r="M22" i="17"/>
  <c r="N22" i="17"/>
  <c r="O22" i="17"/>
  <c r="D22" i="17"/>
  <c r="E21" i="17"/>
  <c r="F21" i="17"/>
  <c r="G21" i="17"/>
  <c r="H21" i="17"/>
  <c r="I21" i="17"/>
  <c r="J21" i="17"/>
  <c r="K21" i="17"/>
  <c r="L21" i="17"/>
  <c r="M21" i="17"/>
  <c r="N21" i="17"/>
  <c r="O21" i="17"/>
  <c r="D21" i="17"/>
  <c r="E30" i="15"/>
  <c r="E22" i="10"/>
  <c r="F22" i="10"/>
  <c r="G22" i="10"/>
  <c r="H22" i="10"/>
  <c r="I22" i="10"/>
  <c r="J22" i="10"/>
  <c r="K22" i="10"/>
  <c r="L22" i="10"/>
  <c r="M22" i="10"/>
  <c r="N22" i="10"/>
  <c r="O22" i="10"/>
  <c r="D22" i="10"/>
  <c r="E21" i="10"/>
  <c r="F21" i="10"/>
  <c r="G21" i="10"/>
  <c r="H21" i="10"/>
  <c r="I21" i="10"/>
  <c r="J21" i="10"/>
  <c r="K21" i="10"/>
  <c r="L21" i="10"/>
  <c r="M21" i="10"/>
  <c r="N21" i="10"/>
  <c r="O21" i="10"/>
  <c r="D21" i="10"/>
  <c r="P22" i="10" l="1"/>
  <c r="P22" i="23"/>
  <c r="P22" i="17"/>
  <c r="P22" i="24"/>
  <c r="C30" i="24"/>
  <c r="C10" i="24"/>
  <c r="C32" i="24" s="1"/>
  <c r="C32" i="23"/>
  <c r="C30" i="23"/>
  <c r="C10" i="23"/>
  <c r="C30" i="17"/>
  <c r="C10" i="17"/>
  <c r="C32" i="17" s="1"/>
  <c r="C30" i="10"/>
  <c r="C10" i="10"/>
  <c r="E29" i="10" l="1"/>
  <c r="F29" i="10"/>
  <c r="G29" i="10"/>
  <c r="H29" i="10"/>
  <c r="I29" i="10"/>
  <c r="J29" i="10"/>
  <c r="K29" i="10"/>
  <c r="L29" i="10"/>
  <c r="M29" i="10"/>
  <c r="N29" i="10"/>
  <c r="O29" i="10"/>
  <c r="E28" i="10"/>
  <c r="F28" i="10"/>
  <c r="G28" i="10"/>
  <c r="H28" i="10"/>
  <c r="I28" i="10"/>
  <c r="J28" i="10"/>
  <c r="K28" i="10"/>
  <c r="L28" i="10"/>
  <c r="M28" i="10"/>
  <c r="N28" i="10"/>
  <c r="O28" i="10"/>
  <c r="E27" i="10"/>
  <c r="F27" i="10"/>
  <c r="G27" i="10"/>
  <c r="H27" i="10"/>
  <c r="I27" i="10"/>
  <c r="J27" i="10"/>
  <c r="K27" i="10"/>
  <c r="L27" i="10"/>
  <c r="M27" i="10"/>
  <c r="N27" i="10"/>
  <c r="O27" i="10"/>
  <c r="E26" i="10"/>
  <c r="F26" i="10"/>
  <c r="G26" i="10"/>
  <c r="H26" i="10"/>
  <c r="I26" i="10"/>
  <c r="J26" i="10"/>
  <c r="K26" i="10"/>
  <c r="L26" i="10"/>
  <c r="M26" i="10"/>
  <c r="N26" i="10"/>
  <c r="O26" i="10"/>
  <c r="E25" i="10"/>
  <c r="F25" i="10"/>
  <c r="G25" i="10"/>
  <c r="H25" i="10"/>
  <c r="I25" i="10"/>
  <c r="J25" i="10"/>
  <c r="K25" i="10"/>
  <c r="L25" i="10"/>
  <c r="M25" i="10"/>
  <c r="N25" i="10"/>
  <c r="O25" i="10"/>
  <c r="E24" i="10"/>
  <c r="F24" i="10"/>
  <c r="G24" i="10"/>
  <c r="H24" i="10"/>
  <c r="I24" i="10"/>
  <c r="J24" i="10"/>
  <c r="K24" i="10"/>
  <c r="L24" i="10"/>
  <c r="M24" i="10"/>
  <c r="N24" i="10"/>
  <c r="O24" i="10"/>
  <c r="E20" i="10"/>
  <c r="F20" i="10"/>
  <c r="G20" i="10"/>
  <c r="H20" i="10"/>
  <c r="I20" i="10"/>
  <c r="J20" i="10"/>
  <c r="K20" i="10"/>
  <c r="L20" i="10"/>
  <c r="M20" i="10"/>
  <c r="N20" i="10"/>
  <c r="O20" i="10"/>
  <c r="E19" i="10"/>
  <c r="F19" i="10"/>
  <c r="G19" i="10"/>
  <c r="H19" i="10"/>
  <c r="I19" i="10"/>
  <c r="J19" i="10"/>
  <c r="K19" i="10"/>
  <c r="L19" i="10"/>
  <c r="M19" i="10"/>
  <c r="N19" i="10"/>
  <c r="O19" i="10"/>
  <c r="E18" i="10"/>
  <c r="F18" i="10"/>
  <c r="G18" i="10"/>
  <c r="H18" i="10"/>
  <c r="I18" i="10"/>
  <c r="J18" i="10"/>
  <c r="K18" i="10"/>
  <c r="L18" i="10"/>
  <c r="M18" i="10"/>
  <c r="N18" i="10"/>
  <c r="O18" i="10"/>
  <c r="E17" i="10"/>
  <c r="F17" i="10"/>
  <c r="G17" i="10"/>
  <c r="H17" i="10"/>
  <c r="I17" i="10"/>
  <c r="J17" i="10"/>
  <c r="K17" i="10"/>
  <c r="L17" i="10"/>
  <c r="M17" i="10"/>
  <c r="N17" i="10"/>
  <c r="O17" i="10"/>
  <c r="E16" i="10"/>
  <c r="F16" i="10"/>
  <c r="G16" i="10"/>
  <c r="H16" i="10"/>
  <c r="I16" i="10"/>
  <c r="J16" i="10"/>
  <c r="K16" i="10"/>
  <c r="L16" i="10"/>
  <c r="M16" i="10"/>
  <c r="N16" i="10"/>
  <c r="O16" i="10"/>
  <c r="E15" i="10"/>
  <c r="F15" i="10"/>
  <c r="G15" i="10"/>
  <c r="H15" i="10"/>
  <c r="I15" i="10"/>
  <c r="J15" i="10"/>
  <c r="K15" i="10"/>
  <c r="L15" i="10"/>
  <c r="M15" i="10"/>
  <c r="N15" i="10"/>
  <c r="O15" i="10"/>
  <c r="E14" i="10"/>
  <c r="F14" i="10"/>
  <c r="G14" i="10"/>
  <c r="H14" i="10"/>
  <c r="I14" i="10"/>
  <c r="J14" i="10"/>
  <c r="K14" i="10"/>
  <c r="L14" i="10"/>
  <c r="M14" i="10"/>
  <c r="N14" i="10"/>
  <c r="O14" i="10"/>
  <c r="E9" i="10"/>
  <c r="F9" i="10"/>
  <c r="G9" i="10"/>
  <c r="H9" i="10"/>
  <c r="I9" i="10"/>
  <c r="J9" i="10"/>
  <c r="K9" i="10"/>
  <c r="L9" i="10"/>
  <c r="M9" i="10"/>
  <c r="N9" i="10"/>
  <c r="O9" i="10"/>
  <c r="E8" i="10"/>
  <c r="F8" i="10"/>
  <c r="G8" i="10"/>
  <c r="H8" i="10"/>
  <c r="I8" i="10"/>
  <c r="J8" i="10"/>
  <c r="K8" i="10"/>
  <c r="L8" i="10"/>
  <c r="M8" i="10"/>
  <c r="N8" i="10"/>
  <c r="O8" i="10"/>
  <c r="E7" i="10"/>
  <c r="F7" i="10"/>
  <c r="G7" i="10"/>
  <c r="H7" i="10"/>
  <c r="I7" i="10"/>
  <c r="J7" i="10"/>
  <c r="K7" i="10"/>
  <c r="L7" i="10"/>
  <c r="M7" i="10"/>
  <c r="N7" i="10"/>
  <c r="O7" i="10"/>
  <c r="E6" i="10"/>
  <c r="F6" i="10"/>
  <c r="G6" i="10"/>
  <c r="H6" i="10"/>
  <c r="I6" i="10"/>
  <c r="J6" i="10"/>
  <c r="K6" i="10"/>
  <c r="L6" i="10"/>
  <c r="M6" i="10"/>
  <c r="N6" i="10"/>
  <c r="O6" i="10"/>
  <c r="E5" i="10"/>
  <c r="F5" i="10"/>
  <c r="G5" i="10"/>
  <c r="H5" i="10"/>
  <c r="I5" i="10"/>
  <c r="J5" i="10"/>
  <c r="K5" i="10"/>
  <c r="L5" i="10"/>
  <c r="M5" i="10"/>
  <c r="N5" i="10"/>
  <c r="O5" i="10"/>
  <c r="E21" i="12"/>
  <c r="F21" i="12"/>
  <c r="G21" i="12"/>
  <c r="H21" i="12"/>
  <c r="I21" i="12"/>
  <c r="J21" i="12"/>
  <c r="K21" i="12"/>
  <c r="L21" i="12"/>
  <c r="M21" i="12"/>
  <c r="N21" i="12"/>
  <c r="O21" i="12"/>
  <c r="P11" i="12"/>
  <c r="P12" i="12"/>
  <c r="P13" i="12"/>
  <c r="P14" i="12"/>
  <c r="P15" i="12"/>
  <c r="P16" i="12"/>
  <c r="P17" i="12"/>
  <c r="P18" i="12"/>
  <c r="P19" i="12"/>
  <c r="P20" i="12"/>
  <c r="E29" i="11"/>
  <c r="F29" i="11"/>
  <c r="G29" i="11"/>
  <c r="H29" i="11"/>
  <c r="I29" i="11"/>
  <c r="J29" i="11"/>
  <c r="K29" i="11"/>
  <c r="L29" i="11"/>
  <c r="M29" i="11"/>
  <c r="N29" i="11"/>
  <c r="O29" i="11"/>
  <c r="P11" i="11"/>
  <c r="P12" i="11"/>
  <c r="P13" i="11"/>
  <c r="P14" i="11"/>
  <c r="P15" i="11"/>
  <c r="P16" i="11"/>
  <c r="P17" i="11"/>
  <c r="P18" i="11"/>
  <c r="P19" i="11"/>
  <c r="P20" i="11"/>
  <c r="P21" i="11"/>
  <c r="P22" i="11"/>
  <c r="P23" i="11"/>
  <c r="P24" i="11"/>
  <c r="P25" i="11"/>
  <c r="P26" i="11"/>
  <c r="P27" i="11"/>
  <c r="P28" i="11"/>
  <c r="E5" i="24"/>
  <c r="F5" i="24"/>
  <c r="G5" i="24"/>
  <c r="H5" i="24"/>
  <c r="I5" i="24"/>
  <c r="J5" i="24"/>
  <c r="K5" i="24"/>
  <c r="L5" i="24"/>
  <c r="M5" i="24"/>
  <c r="N5" i="24"/>
  <c r="O5" i="24"/>
  <c r="D5" i="24"/>
  <c r="E5" i="23"/>
  <c r="F5" i="23"/>
  <c r="G5" i="23"/>
  <c r="H5" i="23"/>
  <c r="I5" i="23"/>
  <c r="J5" i="23"/>
  <c r="K5" i="23"/>
  <c r="L5" i="23"/>
  <c r="M5" i="23"/>
  <c r="N5" i="23"/>
  <c r="O5" i="23"/>
  <c r="D5" i="23"/>
  <c r="E5" i="17"/>
  <c r="F5" i="17"/>
  <c r="G5" i="17"/>
  <c r="H5" i="17"/>
  <c r="I5" i="17"/>
  <c r="J5" i="17"/>
  <c r="K5" i="17"/>
  <c r="L5" i="17"/>
  <c r="M5" i="17"/>
  <c r="N5" i="17"/>
  <c r="O5" i="17"/>
  <c r="D5" i="17"/>
  <c r="D5" i="10"/>
  <c r="D7" i="17"/>
  <c r="P5" i="10" l="1"/>
  <c r="E29" i="24"/>
  <c r="F29" i="24"/>
  <c r="G29" i="24"/>
  <c r="H29" i="24"/>
  <c r="I29" i="24"/>
  <c r="J29" i="24"/>
  <c r="K29" i="24"/>
  <c r="L29" i="24"/>
  <c r="M29" i="24"/>
  <c r="N29" i="24"/>
  <c r="O29" i="24"/>
  <c r="E28" i="24"/>
  <c r="F28" i="24"/>
  <c r="G28" i="24"/>
  <c r="H28" i="24"/>
  <c r="I28" i="24"/>
  <c r="J28" i="24"/>
  <c r="K28" i="24"/>
  <c r="L28" i="24"/>
  <c r="M28" i="24"/>
  <c r="N28" i="24"/>
  <c r="O28" i="24"/>
  <c r="E27" i="24"/>
  <c r="F27" i="24"/>
  <c r="G27" i="24"/>
  <c r="H27" i="24"/>
  <c r="I27" i="24"/>
  <c r="J27" i="24"/>
  <c r="K27" i="24"/>
  <c r="L27" i="24"/>
  <c r="M27" i="24"/>
  <c r="N27" i="24"/>
  <c r="O27" i="24"/>
  <c r="E26" i="24"/>
  <c r="F26" i="24"/>
  <c r="G26" i="24"/>
  <c r="H26" i="24"/>
  <c r="I26" i="24"/>
  <c r="J26" i="24"/>
  <c r="K26" i="24"/>
  <c r="L26" i="24"/>
  <c r="M26" i="24"/>
  <c r="N26" i="24"/>
  <c r="O26" i="24"/>
  <c r="E25" i="24"/>
  <c r="F25" i="24"/>
  <c r="G25" i="24"/>
  <c r="H25" i="24"/>
  <c r="I25" i="24"/>
  <c r="J25" i="24"/>
  <c r="K25" i="24"/>
  <c r="L25" i="24"/>
  <c r="M25" i="24"/>
  <c r="N25" i="24"/>
  <c r="O25" i="24"/>
  <c r="E24" i="24"/>
  <c r="F24" i="24"/>
  <c r="G24" i="24"/>
  <c r="H24" i="24"/>
  <c r="I24" i="24"/>
  <c r="J24" i="24"/>
  <c r="K24" i="24"/>
  <c r="L24" i="24"/>
  <c r="M24" i="24"/>
  <c r="N24" i="24"/>
  <c r="O24" i="24"/>
  <c r="E20" i="24"/>
  <c r="F20" i="24"/>
  <c r="G20" i="24"/>
  <c r="H20" i="24"/>
  <c r="I20" i="24"/>
  <c r="J20" i="24"/>
  <c r="K20" i="24"/>
  <c r="L20" i="24"/>
  <c r="M20" i="24"/>
  <c r="N20" i="24"/>
  <c r="O20" i="24"/>
  <c r="E19" i="24"/>
  <c r="F19" i="24"/>
  <c r="G19" i="24"/>
  <c r="H19" i="24"/>
  <c r="I19" i="24"/>
  <c r="J19" i="24"/>
  <c r="K19" i="24"/>
  <c r="L19" i="24"/>
  <c r="M19" i="24"/>
  <c r="N19" i="24"/>
  <c r="O19" i="24"/>
  <c r="E18" i="24"/>
  <c r="F18" i="24"/>
  <c r="G18" i="24"/>
  <c r="H18" i="24"/>
  <c r="I18" i="24"/>
  <c r="J18" i="24"/>
  <c r="K18" i="24"/>
  <c r="L18" i="24"/>
  <c r="M18" i="24"/>
  <c r="N18" i="24"/>
  <c r="O18" i="24"/>
  <c r="E17" i="24"/>
  <c r="F17" i="24"/>
  <c r="G17" i="24"/>
  <c r="H17" i="24"/>
  <c r="I17" i="24"/>
  <c r="J17" i="24"/>
  <c r="K17" i="24"/>
  <c r="L17" i="24"/>
  <c r="M17" i="24"/>
  <c r="N17" i="24"/>
  <c r="O17" i="24"/>
  <c r="E16" i="24"/>
  <c r="F16" i="24"/>
  <c r="G16" i="24"/>
  <c r="H16" i="24"/>
  <c r="I16" i="24"/>
  <c r="J16" i="24"/>
  <c r="K16" i="24"/>
  <c r="L16" i="24"/>
  <c r="M16" i="24"/>
  <c r="N16" i="24"/>
  <c r="O16" i="24"/>
  <c r="E15" i="24"/>
  <c r="F15" i="24"/>
  <c r="G15" i="24"/>
  <c r="H15" i="24"/>
  <c r="I15" i="24"/>
  <c r="J15" i="24"/>
  <c r="K15" i="24"/>
  <c r="L15" i="24"/>
  <c r="M15" i="24"/>
  <c r="N15" i="24"/>
  <c r="O15" i="24"/>
  <c r="E14" i="24"/>
  <c r="F14" i="24"/>
  <c r="G14" i="24"/>
  <c r="H14" i="24"/>
  <c r="I14" i="24"/>
  <c r="J14" i="24"/>
  <c r="K14" i="24"/>
  <c r="L14" i="24"/>
  <c r="M14" i="24"/>
  <c r="N14" i="24"/>
  <c r="O14" i="24"/>
  <c r="E9" i="24"/>
  <c r="F9" i="24"/>
  <c r="G9" i="24"/>
  <c r="H9" i="24"/>
  <c r="I9" i="24"/>
  <c r="J9" i="24"/>
  <c r="K9" i="24"/>
  <c r="L9" i="24"/>
  <c r="M9" i="24"/>
  <c r="N9" i="24"/>
  <c r="O9" i="24"/>
  <c r="E8" i="24"/>
  <c r="F8" i="24"/>
  <c r="G8" i="24"/>
  <c r="H8" i="24"/>
  <c r="I8" i="24"/>
  <c r="J8" i="24"/>
  <c r="K8" i="24"/>
  <c r="L8" i="24"/>
  <c r="M8" i="24"/>
  <c r="N8" i="24"/>
  <c r="O8" i="24"/>
  <c r="E7" i="24"/>
  <c r="F7" i="24"/>
  <c r="G7" i="24"/>
  <c r="H7" i="24"/>
  <c r="I7" i="24"/>
  <c r="J7" i="24"/>
  <c r="K7" i="24"/>
  <c r="L7" i="24"/>
  <c r="M7" i="24"/>
  <c r="N7" i="24"/>
  <c r="O7" i="24"/>
  <c r="E6" i="24"/>
  <c r="F6" i="24"/>
  <c r="G6" i="24"/>
  <c r="H6" i="24"/>
  <c r="I6" i="24"/>
  <c r="J6" i="24"/>
  <c r="K6" i="24"/>
  <c r="L6" i="24"/>
  <c r="M6" i="24"/>
  <c r="N6" i="24"/>
  <c r="O6" i="24"/>
  <c r="D29" i="24"/>
  <c r="D28" i="24"/>
  <c r="D27" i="24"/>
  <c r="D26" i="24"/>
  <c r="D25" i="24"/>
  <c r="D24" i="24"/>
  <c r="D20" i="24"/>
  <c r="D19" i="24"/>
  <c r="D18" i="24"/>
  <c r="D17" i="24"/>
  <c r="D16" i="24"/>
  <c r="D15" i="24"/>
  <c r="D14" i="24"/>
  <c r="D9" i="24"/>
  <c r="D8" i="24"/>
  <c r="D7" i="24"/>
  <c r="D6" i="24"/>
  <c r="E29" i="23"/>
  <c r="F29" i="23"/>
  <c r="G29" i="23"/>
  <c r="H29" i="23"/>
  <c r="I29" i="23"/>
  <c r="J29" i="23"/>
  <c r="K29" i="23"/>
  <c r="L29" i="23"/>
  <c r="M29" i="23"/>
  <c r="N29" i="23"/>
  <c r="O29" i="23"/>
  <c r="E28" i="23"/>
  <c r="F28" i="23"/>
  <c r="G28" i="23"/>
  <c r="H28" i="23"/>
  <c r="I28" i="23"/>
  <c r="J28" i="23"/>
  <c r="K28" i="23"/>
  <c r="L28" i="23"/>
  <c r="M28" i="23"/>
  <c r="N28" i="23"/>
  <c r="O28" i="23"/>
  <c r="E27" i="23"/>
  <c r="F27" i="23"/>
  <c r="G27" i="23"/>
  <c r="H27" i="23"/>
  <c r="I27" i="23"/>
  <c r="J27" i="23"/>
  <c r="K27" i="23"/>
  <c r="L27" i="23"/>
  <c r="M27" i="23"/>
  <c r="N27" i="23"/>
  <c r="O27" i="23"/>
  <c r="E26" i="23"/>
  <c r="F26" i="23"/>
  <c r="G26" i="23"/>
  <c r="H26" i="23"/>
  <c r="I26" i="23"/>
  <c r="J26" i="23"/>
  <c r="K26" i="23"/>
  <c r="L26" i="23"/>
  <c r="M26" i="23"/>
  <c r="N26" i="23"/>
  <c r="O26" i="23"/>
  <c r="E25" i="23"/>
  <c r="F25" i="23"/>
  <c r="G25" i="23"/>
  <c r="H25" i="23"/>
  <c r="I25" i="23"/>
  <c r="J25" i="23"/>
  <c r="K25" i="23"/>
  <c r="L25" i="23"/>
  <c r="M25" i="23"/>
  <c r="N25" i="23"/>
  <c r="O25" i="23"/>
  <c r="E24" i="23"/>
  <c r="F24" i="23"/>
  <c r="G24" i="23"/>
  <c r="H24" i="23"/>
  <c r="I24" i="23"/>
  <c r="J24" i="23"/>
  <c r="K24" i="23"/>
  <c r="L24" i="23"/>
  <c r="M24" i="23"/>
  <c r="N24" i="23"/>
  <c r="O24" i="23"/>
  <c r="E20" i="23"/>
  <c r="F20" i="23"/>
  <c r="G20" i="23"/>
  <c r="H20" i="23"/>
  <c r="I20" i="23"/>
  <c r="J20" i="23"/>
  <c r="K20" i="23"/>
  <c r="L20" i="23"/>
  <c r="M20" i="23"/>
  <c r="N20" i="23"/>
  <c r="O20" i="23"/>
  <c r="E19" i="23"/>
  <c r="F19" i="23"/>
  <c r="G19" i="23"/>
  <c r="H19" i="23"/>
  <c r="I19" i="23"/>
  <c r="J19" i="23"/>
  <c r="K19" i="23"/>
  <c r="L19" i="23"/>
  <c r="M19" i="23"/>
  <c r="N19" i="23"/>
  <c r="O19" i="23"/>
  <c r="E18" i="23"/>
  <c r="F18" i="23"/>
  <c r="G18" i="23"/>
  <c r="H18" i="23"/>
  <c r="I18" i="23"/>
  <c r="J18" i="23"/>
  <c r="K18" i="23"/>
  <c r="L18" i="23"/>
  <c r="M18" i="23"/>
  <c r="N18" i="23"/>
  <c r="O18" i="23"/>
  <c r="E17" i="23"/>
  <c r="F17" i="23"/>
  <c r="G17" i="23"/>
  <c r="H17" i="23"/>
  <c r="I17" i="23"/>
  <c r="J17" i="23"/>
  <c r="K17" i="23"/>
  <c r="L17" i="23"/>
  <c r="M17" i="23"/>
  <c r="N17" i="23"/>
  <c r="O17" i="23"/>
  <c r="E16" i="23"/>
  <c r="F16" i="23"/>
  <c r="G16" i="23"/>
  <c r="H16" i="23"/>
  <c r="I16" i="23"/>
  <c r="J16" i="23"/>
  <c r="K16" i="23"/>
  <c r="L16" i="23"/>
  <c r="M16" i="23"/>
  <c r="N16" i="23"/>
  <c r="O16" i="23"/>
  <c r="E15" i="23"/>
  <c r="F15" i="23"/>
  <c r="G15" i="23"/>
  <c r="H15" i="23"/>
  <c r="I15" i="23"/>
  <c r="J15" i="23"/>
  <c r="K15" i="23"/>
  <c r="L15" i="23"/>
  <c r="M15" i="23"/>
  <c r="N15" i="23"/>
  <c r="O15" i="23"/>
  <c r="E14" i="23"/>
  <c r="F14" i="23"/>
  <c r="G14" i="23"/>
  <c r="H14" i="23"/>
  <c r="I14" i="23"/>
  <c r="J14" i="23"/>
  <c r="K14" i="23"/>
  <c r="L14" i="23"/>
  <c r="M14" i="23"/>
  <c r="N14" i="23"/>
  <c r="O14" i="23"/>
  <c r="E9" i="23"/>
  <c r="F9" i="23"/>
  <c r="G9" i="23"/>
  <c r="H9" i="23"/>
  <c r="I9" i="23"/>
  <c r="J9" i="23"/>
  <c r="K9" i="23"/>
  <c r="L9" i="23"/>
  <c r="M9" i="23"/>
  <c r="N9" i="23"/>
  <c r="O9" i="23"/>
  <c r="E8" i="23"/>
  <c r="F8" i="23"/>
  <c r="G8" i="23"/>
  <c r="H8" i="23"/>
  <c r="I8" i="23"/>
  <c r="J8" i="23"/>
  <c r="K8" i="23"/>
  <c r="L8" i="23"/>
  <c r="M8" i="23"/>
  <c r="N8" i="23"/>
  <c r="O8" i="23"/>
  <c r="E7" i="23"/>
  <c r="F7" i="23"/>
  <c r="G7" i="23"/>
  <c r="H7" i="23"/>
  <c r="I7" i="23"/>
  <c r="J7" i="23"/>
  <c r="K7" i="23"/>
  <c r="L7" i="23"/>
  <c r="M7" i="23"/>
  <c r="N7" i="23"/>
  <c r="O7" i="23"/>
  <c r="E6" i="23"/>
  <c r="F6" i="23"/>
  <c r="G6" i="23"/>
  <c r="H6" i="23"/>
  <c r="I6" i="23"/>
  <c r="J6" i="23"/>
  <c r="K6" i="23"/>
  <c r="L6" i="23"/>
  <c r="M6" i="23"/>
  <c r="N6" i="23"/>
  <c r="O6" i="23"/>
  <c r="D29" i="23"/>
  <c r="D28" i="23"/>
  <c r="D27" i="23"/>
  <c r="D26" i="23"/>
  <c r="D25" i="23"/>
  <c r="D24" i="23"/>
  <c r="D20" i="23"/>
  <c r="D19" i="23"/>
  <c r="D18" i="23"/>
  <c r="D17" i="23"/>
  <c r="D16" i="23"/>
  <c r="D15" i="23"/>
  <c r="D14" i="23"/>
  <c r="D9" i="23"/>
  <c r="D8" i="23"/>
  <c r="D7" i="23"/>
  <c r="D6" i="23"/>
  <c r="P5" i="23"/>
  <c r="X6" i="24"/>
  <c r="X4" i="24"/>
  <c r="G3" i="24"/>
  <c r="G3" i="23"/>
  <c r="X4" i="23"/>
  <c r="C33" i="24"/>
  <c r="C33" i="23"/>
  <c r="X6" i="23"/>
  <c r="E29" i="17"/>
  <c r="F29" i="17"/>
  <c r="G29" i="17"/>
  <c r="H29" i="17"/>
  <c r="I29" i="17"/>
  <c r="J29" i="17"/>
  <c r="K29" i="17"/>
  <c r="L29" i="17"/>
  <c r="M29" i="17"/>
  <c r="N29" i="17"/>
  <c r="O29" i="17"/>
  <c r="E28" i="17"/>
  <c r="F28" i="17"/>
  <c r="G28" i="17"/>
  <c r="H28" i="17"/>
  <c r="I28" i="17"/>
  <c r="J28" i="17"/>
  <c r="K28" i="17"/>
  <c r="L28" i="17"/>
  <c r="M28" i="17"/>
  <c r="N28" i="17"/>
  <c r="O28" i="17"/>
  <c r="E27" i="17"/>
  <c r="F27" i="17"/>
  <c r="G27" i="17"/>
  <c r="H27" i="17"/>
  <c r="I27" i="17"/>
  <c r="J27" i="17"/>
  <c r="K27" i="17"/>
  <c r="L27" i="17"/>
  <c r="M27" i="17"/>
  <c r="N27" i="17"/>
  <c r="O27" i="17"/>
  <c r="E26" i="17"/>
  <c r="F26" i="17"/>
  <c r="G26" i="17"/>
  <c r="H26" i="17"/>
  <c r="I26" i="17"/>
  <c r="J26" i="17"/>
  <c r="K26" i="17"/>
  <c r="L26" i="17"/>
  <c r="M26" i="17"/>
  <c r="N26" i="17"/>
  <c r="O26" i="17"/>
  <c r="E25" i="17"/>
  <c r="F25" i="17"/>
  <c r="G25" i="17"/>
  <c r="H25" i="17"/>
  <c r="I25" i="17"/>
  <c r="J25" i="17"/>
  <c r="K25" i="17"/>
  <c r="L25" i="17"/>
  <c r="M25" i="17"/>
  <c r="N25" i="17"/>
  <c r="O25" i="17"/>
  <c r="E24" i="17"/>
  <c r="F24" i="17"/>
  <c r="G24" i="17"/>
  <c r="H24" i="17"/>
  <c r="I24" i="17"/>
  <c r="J24" i="17"/>
  <c r="K24" i="17"/>
  <c r="L24" i="17"/>
  <c r="M24" i="17"/>
  <c r="N24" i="17"/>
  <c r="O24" i="17"/>
  <c r="E20" i="17"/>
  <c r="F20" i="17"/>
  <c r="G20" i="17"/>
  <c r="H20" i="17"/>
  <c r="I20" i="17"/>
  <c r="J20" i="17"/>
  <c r="K20" i="17"/>
  <c r="L20" i="17"/>
  <c r="M20" i="17"/>
  <c r="N20" i="17"/>
  <c r="O20" i="17"/>
  <c r="E19" i="17"/>
  <c r="F19" i="17"/>
  <c r="G19" i="17"/>
  <c r="H19" i="17"/>
  <c r="I19" i="17"/>
  <c r="J19" i="17"/>
  <c r="K19" i="17"/>
  <c r="L19" i="17"/>
  <c r="M19" i="17"/>
  <c r="N19" i="17"/>
  <c r="O19" i="17"/>
  <c r="E18" i="17"/>
  <c r="F18" i="17"/>
  <c r="G18" i="17"/>
  <c r="H18" i="17"/>
  <c r="I18" i="17"/>
  <c r="J18" i="17"/>
  <c r="K18" i="17"/>
  <c r="L18" i="17"/>
  <c r="M18" i="17"/>
  <c r="N18" i="17"/>
  <c r="O18" i="17"/>
  <c r="E17" i="17"/>
  <c r="F17" i="17"/>
  <c r="G17" i="17"/>
  <c r="H17" i="17"/>
  <c r="I17" i="17"/>
  <c r="J17" i="17"/>
  <c r="K17" i="17"/>
  <c r="L17" i="17"/>
  <c r="M17" i="17"/>
  <c r="N17" i="17"/>
  <c r="O17" i="17"/>
  <c r="E16" i="17"/>
  <c r="F16" i="17"/>
  <c r="G16" i="17"/>
  <c r="H16" i="17"/>
  <c r="I16" i="17"/>
  <c r="J16" i="17"/>
  <c r="K16" i="17"/>
  <c r="L16" i="17"/>
  <c r="M16" i="17"/>
  <c r="N16" i="17"/>
  <c r="O16" i="17"/>
  <c r="E15" i="17"/>
  <c r="F15" i="17"/>
  <c r="G15" i="17"/>
  <c r="H15" i="17"/>
  <c r="I15" i="17"/>
  <c r="J15" i="17"/>
  <c r="K15" i="17"/>
  <c r="L15" i="17"/>
  <c r="M15" i="17"/>
  <c r="N15" i="17"/>
  <c r="O15" i="17"/>
  <c r="E14" i="17"/>
  <c r="F14" i="17"/>
  <c r="G14" i="17"/>
  <c r="H14" i="17"/>
  <c r="I14" i="17"/>
  <c r="J14" i="17"/>
  <c r="K14" i="17"/>
  <c r="L14" i="17"/>
  <c r="M14" i="17"/>
  <c r="N14" i="17"/>
  <c r="O14" i="17"/>
  <c r="E9" i="17"/>
  <c r="F9" i="17"/>
  <c r="G9" i="17"/>
  <c r="H9" i="17"/>
  <c r="I9" i="17"/>
  <c r="J9" i="17"/>
  <c r="K9" i="17"/>
  <c r="L9" i="17"/>
  <c r="M9" i="17"/>
  <c r="N9" i="17"/>
  <c r="O9" i="17"/>
  <c r="E8" i="17"/>
  <c r="F8" i="17"/>
  <c r="G8" i="17"/>
  <c r="H8" i="17"/>
  <c r="I8" i="17"/>
  <c r="J8" i="17"/>
  <c r="K8" i="17"/>
  <c r="L8" i="17"/>
  <c r="M8" i="17"/>
  <c r="N8" i="17"/>
  <c r="O8" i="17"/>
  <c r="E7" i="17"/>
  <c r="F7" i="17"/>
  <c r="G7" i="17"/>
  <c r="H7" i="17"/>
  <c r="I7" i="17"/>
  <c r="J7" i="17"/>
  <c r="K7" i="17"/>
  <c r="L7" i="17"/>
  <c r="M7" i="17"/>
  <c r="N7" i="17"/>
  <c r="O7" i="17"/>
  <c r="E6" i="17"/>
  <c r="F6" i="17"/>
  <c r="G6" i="17"/>
  <c r="H6" i="17"/>
  <c r="I6" i="17"/>
  <c r="J6" i="17"/>
  <c r="K6" i="17"/>
  <c r="L6" i="17"/>
  <c r="M6" i="17"/>
  <c r="N6" i="17"/>
  <c r="O6" i="17"/>
  <c r="D29" i="17"/>
  <c r="D28" i="17"/>
  <c r="D27" i="17"/>
  <c r="D26" i="17"/>
  <c r="D25" i="17"/>
  <c r="D24" i="17"/>
  <c r="D20" i="17"/>
  <c r="D19" i="17"/>
  <c r="D18" i="17"/>
  <c r="D17" i="17"/>
  <c r="D16" i="17"/>
  <c r="D15" i="17"/>
  <c r="D14" i="17"/>
  <c r="D9" i="17"/>
  <c r="D8" i="17"/>
  <c r="D6" i="17"/>
  <c r="D29" i="10"/>
  <c r="P29" i="10" s="1"/>
  <c r="D28" i="10"/>
  <c r="P28" i="10" s="1"/>
  <c r="D27" i="10"/>
  <c r="P27" i="10" s="1"/>
  <c r="D26" i="10"/>
  <c r="P26" i="10" s="1"/>
  <c r="D25" i="10"/>
  <c r="P25" i="10" s="1"/>
  <c r="D24" i="10"/>
  <c r="P21" i="10"/>
  <c r="D20" i="10"/>
  <c r="P20" i="10" s="1"/>
  <c r="D19" i="10"/>
  <c r="P19" i="10" s="1"/>
  <c r="D18" i="10"/>
  <c r="P18" i="10" s="1"/>
  <c r="D17" i="10"/>
  <c r="P17" i="10" s="1"/>
  <c r="D16" i="10"/>
  <c r="P16" i="10" s="1"/>
  <c r="D15" i="10"/>
  <c r="P15" i="10" s="1"/>
  <c r="D14" i="10"/>
  <c r="D9" i="10"/>
  <c r="P9" i="10" s="1"/>
  <c r="D7" i="10"/>
  <c r="P7" i="10" s="1"/>
  <c r="D8" i="10"/>
  <c r="P8" i="10" s="1"/>
  <c r="D6" i="10"/>
  <c r="P6" i="10" s="1"/>
  <c r="P28" i="24" l="1"/>
  <c r="O10" i="23"/>
  <c r="J10" i="23"/>
  <c r="O10" i="17"/>
  <c r="M10" i="24"/>
  <c r="L10" i="17"/>
  <c r="I10" i="23"/>
  <c r="J10" i="17"/>
  <c r="M10" i="23"/>
  <c r="E10" i="23"/>
  <c r="G10" i="17"/>
  <c r="G10" i="23"/>
  <c r="P6" i="23"/>
  <c r="N10" i="23"/>
  <c r="F10" i="23"/>
  <c r="M10" i="17"/>
  <c r="E10" i="17"/>
  <c r="N10" i="17"/>
  <c r="F10" i="17"/>
  <c r="J10" i="24"/>
  <c r="F10" i="24"/>
  <c r="P28" i="17"/>
  <c r="P28" i="23"/>
  <c r="I30" i="24"/>
  <c r="P27" i="23"/>
  <c r="P29" i="23"/>
  <c r="P24" i="24"/>
  <c r="P25" i="17"/>
  <c r="P25" i="23"/>
  <c r="G30" i="17"/>
  <c r="P20" i="23"/>
  <c r="P15" i="17"/>
  <c r="N30" i="17"/>
  <c r="P17" i="23"/>
  <c r="P16" i="23"/>
  <c r="P15" i="24"/>
  <c r="P20" i="24"/>
  <c r="P19" i="24"/>
  <c r="P18" i="23"/>
  <c r="P16" i="24"/>
  <c r="O30" i="17"/>
  <c r="P17" i="17"/>
  <c r="P15" i="23"/>
  <c r="P17" i="24"/>
  <c r="P18" i="24"/>
  <c r="P8" i="24"/>
  <c r="P8" i="23"/>
  <c r="K10" i="23"/>
  <c r="N10" i="24"/>
  <c r="P6" i="17"/>
  <c r="P8" i="17"/>
  <c r="K10" i="17"/>
  <c r="P6" i="24"/>
  <c r="P24" i="23"/>
  <c r="P19" i="23"/>
  <c r="M30" i="17"/>
  <c r="D30" i="17"/>
  <c r="I30" i="23"/>
  <c r="I30" i="17"/>
  <c r="P29" i="17"/>
  <c r="P27" i="17"/>
  <c r="K30" i="17"/>
  <c r="K30" i="24"/>
  <c r="P26" i="17"/>
  <c r="P26" i="23"/>
  <c r="P21" i="24"/>
  <c r="P21" i="23"/>
  <c r="L30" i="17"/>
  <c r="P21" i="17"/>
  <c r="P20" i="17"/>
  <c r="J30" i="17"/>
  <c r="H30" i="17"/>
  <c r="P19" i="17"/>
  <c r="F30" i="17"/>
  <c r="P18" i="17"/>
  <c r="E30" i="17"/>
  <c r="P16" i="17"/>
  <c r="P9" i="23"/>
  <c r="P9" i="24"/>
  <c r="P9" i="17"/>
  <c r="I10" i="17"/>
  <c r="H10" i="17"/>
  <c r="P7" i="23"/>
  <c r="P7" i="24"/>
  <c r="P7" i="17"/>
  <c r="D10" i="17"/>
  <c r="E10" i="24"/>
  <c r="O10" i="24"/>
  <c r="G10" i="24"/>
  <c r="K10" i="24"/>
  <c r="P29" i="24"/>
  <c r="P25" i="24"/>
  <c r="I10" i="24"/>
  <c r="P27" i="24"/>
  <c r="P26" i="24"/>
  <c r="J30" i="23"/>
  <c r="J32" i="23" s="1"/>
  <c r="O30" i="23"/>
  <c r="P14" i="23"/>
  <c r="K30" i="23"/>
  <c r="O30" i="24"/>
  <c r="J30" i="24"/>
  <c r="F30" i="24"/>
  <c r="G30" i="23"/>
  <c r="N30" i="24"/>
  <c r="P14" i="24"/>
  <c r="M30" i="24"/>
  <c r="E30" i="24"/>
  <c r="G30" i="24"/>
  <c r="L30" i="24"/>
  <c r="H30" i="24"/>
  <c r="L10" i="24"/>
  <c r="H10" i="24"/>
  <c r="D10" i="24"/>
  <c r="M30" i="23"/>
  <c r="E30" i="23"/>
  <c r="N30" i="23"/>
  <c r="F30" i="23"/>
  <c r="H30" i="23"/>
  <c r="L30" i="23"/>
  <c r="H10" i="23"/>
  <c r="L10" i="23"/>
  <c r="D30" i="24"/>
  <c r="P5" i="24"/>
  <c r="D30" i="23"/>
  <c r="D10" i="23"/>
  <c r="J32" i="24" l="1"/>
  <c r="M32" i="23"/>
  <c r="M32" i="24"/>
  <c r="F32" i="24"/>
  <c r="E32" i="24"/>
  <c r="D32" i="24"/>
  <c r="D33" i="24" s="1"/>
  <c r="G32" i="23"/>
  <c r="O32" i="23"/>
  <c r="O32" i="24"/>
  <c r="F32" i="23"/>
  <c r="I32" i="23"/>
  <c r="I32" i="24"/>
  <c r="N32" i="23"/>
  <c r="E32" i="23"/>
  <c r="N32" i="24"/>
  <c r="K32" i="23"/>
  <c r="K32" i="24"/>
  <c r="G32" i="24"/>
  <c r="H32" i="24"/>
  <c r="P30" i="24"/>
  <c r="L32" i="24"/>
  <c r="P10" i="24"/>
  <c r="P30" i="23"/>
  <c r="H32" i="23"/>
  <c r="L32" i="23"/>
  <c r="D32" i="23"/>
  <c r="D33" i="23" s="1"/>
  <c r="P10" i="23"/>
  <c r="E30" i="10"/>
  <c r="G30" i="10"/>
  <c r="H30" i="10"/>
  <c r="I30" i="10"/>
  <c r="J30" i="10"/>
  <c r="K30" i="10"/>
  <c r="L30" i="10"/>
  <c r="M30" i="10"/>
  <c r="N30" i="10"/>
  <c r="O30" i="10"/>
  <c r="D30" i="10"/>
  <c r="L1" i="20"/>
  <c r="D21" i="12"/>
  <c r="P21" i="12" s="1"/>
  <c r="D29" i="11"/>
  <c r="P29" i="11" s="1"/>
  <c r="P15" i="2"/>
  <c r="E33" i="24" l="1"/>
  <c r="F33" i="24" s="1"/>
  <c r="G33" i="24" s="1"/>
  <c r="H33" i="24" s="1"/>
  <c r="I33" i="24" s="1"/>
  <c r="J33" i="24" s="1"/>
  <c r="K33" i="24" s="1"/>
  <c r="L33" i="24" s="1"/>
  <c r="M33" i="24" s="1"/>
  <c r="N33" i="24" s="1"/>
  <c r="O33" i="24" s="1"/>
  <c r="E33" i="23"/>
  <c r="F33" i="23" s="1"/>
  <c r="G33" i="23" s="1"/>
  <c r="H33" i="23" s="1"/>
  <c r="I33" i="23" s="1"/>
  <c r="J33" i="23" s="1"/>
  <c r="K33" i="23" s="1"/>
  <c r="L33" i="23" s="1"/>
  <c r="M33" i="23" s="1"/>
  <c r="N33" i="23" s="1"/>
  <c r="O33" i="23" s="1"/>
  <c r="P32" i="23"/>
  <c r="P32" i="24"/>
  <c r="X4" i="17"/>
  <c r="X6" i="17"/>
  <c r="P33" i="23" l="1"/>
  <c r="P33" i="24"/>
  <c r="G3" i="17"/>
  <c r="C33" i="17"/>
  <c r="C33" i="10"/>
  <c r="O32" i="17" l="1"/>
  <c r="K32" i="17"/>
  <c r="G32" i="17"/>
  <c r="N32" i="17"/>
  <c r="J32" i="17"/>
  <c r="F32" i="17"/>
  <c r="P24" i="17"/>
  <c r="E32" i="17"/>
  <c r="M32" i="17"/>
  <c r="I32" i="17"/>
  <c r="P14" i="17"/>
  <c r="P5" i="17"/>
  <c r="P24" i="10"/>
  <c r="P14" i="10"/>
  <c r="P36" i="15"/>
  <c r="O36" i="15"/>
  <c r="N36" i="15"/>
  <c r="N30" i="15"/>
  <c r="P31" i="15" s="1"/>
  <c r="P33" i="15" s="1"/>
  <c r="P30" i="17" l="1"/>
  <c r="H32" i="17"/>
  <c r="L32" i="17"/>
  <c r="D32" i="17"/>
  <c r="D33" i="17" s="1"/>
  <c r="E33" i="17" s="1"/>
  <c r="F33" i="17" s="1"/>
  <c r="G33" i="17" s="1"/>
  <c r="P10" i="17"/>
  <c r="P32" i="15"/>
  <c r="P34" i="15"/>
  <c r="H33" i="17" l="1"/>
  <c r="I33" i="17" s="1"/>
  <c r="J33" i="17" s="1"/>
  <c r="K33" i="17" s="1"/>
  <c r="L33" i="17" s="1"/>
  <c r="M33" i="17" s="1"/>
  <c r="N33" i="17" s="1"/>
  <c r="O33" i="17" s="1"/>
  <c r="P32" i="17"/>
  <c r="G32" i="15"/>
  <c r="P33" i="17" l="1"/>
  <c r="G31" i="15"/>
  <c r="G34" i="15" s="1"/>
  <c r="G36" i="15"/>
  <c r="F36" i="15"/>
  <c r="E36" i="15"/>
  <c r="G33" i="15" l="1"/>
  <c r="F30" i="10" l="1"/>
  <c r="G3" i="10"/>
  <c r="C4" i="9"/>
  <c r="C24" i="9" s="1"/>
  <c r="C9" i="11"/>
  <c r="P10" i="12"/>
  <c r="D4" i="9" s="1"/>
  <c r="P10" i="11"/>
  <c r="N10" i="10" l="1"/>
  <c r="J10" i="10"/>
  <c r="J32" i="10" s="1"/>
  <c r="F10" i="10"/>
  <c r="F32" i="10" s="1"/>
  <c r="I10" i="10"/>
  <c r="D10" i="10"/>
  <c r="H10" i="10"/>
  <c r="O10" i="10"/>
  <c r="O32" i="10" s="1"/>
  <c r="K10" i="10"/>
  <c r="K32" i="10" s="1"/>
  <c r="G10" i="10"/>
  <c r="G32" i="10" s="1"/>
  <c r="M10" i="10"/>
  <c r="M32" i="10" s="1"/>
  <c r="L10" i="10"/>
  <c r="L32" i="10" s="1"/>
  <c r="C5" i="9"/>
  <c r="C13" i="9"/>
  <c r="C21" i="9"/>
  <c r="C9" i="9"/>
  <c r="C17" i="9"/>
  <c r="C25" i="9"/>
  <c r="C6" i="9"/>
  <c r="C14" i="9"/>
  <c r="C22" i="9"/>
  <c r="C10" i="9"/>
  <c r="C18" i="9"/>
  <c r="C26" i="9"/>
  <c r="C7" i="9"/>
  <c r="C11" i="9"/>
  <c r="C15" i="9"/>
  <c r="C19" i="9"/>
  <c r="C23" i="9"/>
  <c r="C27" i="9"/>
  <c r="C8" i="9"/>
  <c r="C12" i="9"/>
  <c r="C16" i="9"/>
  <c r="C20" i="9"/>
  <c r="P30" i="10" l="1"/>
  <c r="H32" i="10"/>
  <c r="N32" i="10"/>
  <c r="D32" i="10"/>
  <c r="D33" i="10" s="1"/>
  <c r="I32" i="10"/>
  <c r="P11" i="2"/>
  <c r="P12" i="2"/>
  <c r="P13" i="2"/>
  <c r="P14" i="2"/>
  <c r="P16" i="2"/>
  <c r="P17" i="2"/>
  <c r="P18" i="2"/>
  <c r="P19" i="2"/>
  <c r="P20" i="2"/>
  <c r="F21" i="2"/>
  <c r="G21" i="2"/>
  <c r="H21" i="2"/>
  <c r="I21" i="2"/>
  <c r="J21" i="2"/>
  <c r="K21" i="2"/>
  <c r="L21" i="2"/>
  <c r="M21" i="2"/>
  <c r="N21" i="2"/>
  <c r="O21" i="2"/>
  <c r="D21" i="2"/>
  <c r="E21" i="2" l="1"/>
  <c r="P21" i="2" s="1"/>
  <c r="E10" i="10"/>
  <c r="P10" i="10" s="1"/>
  <c r="P10" i="2"/>
  <c r="E32" i="10" l="1"/>
  <c r="E33" i="10" s="1"/>
  <c r="F33" i="10" s="1"/>
  <c r="G33" i="10" s="1"/>
  <c r="H33" i="10" s="1"/>
  <c r="I33" i="10" s="1"/>
  <c r="J33" i="10" s="1"/>
  <c r="K33" i="10" s="1"/>
  <c r="L33" i="10" s="1"/>
  <c r="M33" i="10" s="1"/>
  <c r="N33" i="10" s="1"/>
  <c r="O33" i="10" s="1"/>
  <c r="P32" i="10"/>
  <c r="P33" i="10" l="1"/>
</calcChain>
</file>

<file path=xl/sharedStrings.xml><?xml version="1.0" encoding="utf-8"?>
<sst xmlns="http://schemas.openxmlformats.org/spreadsheetml/2006/main" count="481" uniqueCount="139">
  <si>
    <t>@innovatiesteunpunt</t>
  </si>
  <si>
    <t>Jan</t>
  </si>
  <si>
    <t>Feb</t>
  </si>
  <si>
    <t>Mrt</t>
  </si>
  <si>
    <t>Apr</t>
  </si>
  <si>
    <t>Mei</t>
  </si>
  <si>
    <t>Jun</t>
  </si>
  <si>
    <t>Jul</t>
  </si>
  <si>
    <t>Aug</t>
  </si>
  <si>
    <t>Sep</t>
  </si>
  <si>
    <t>Okt</t>
  </si>
  <si>
    <t>Nov</t>
  </si>
  <si>
    <t>Dec</t>
  </si>
  <si>
    <t>Totaal</t>
  </si>
  <si>
    <t>MELK</t>
  </si>
  <si>
    <t>Melkgeld</t>
  </si>
  <si>
    <t>VEE</t>
  </si>
  <si>
    <t>Verkoop kalveren</t>
  </si>
  <si>
    <t>Verkoop jongvee</t>
  </si>
  <si>
    <t>Verkoop melkvee</t>
  </si>
  <si>
    <t>TEELT</t>
  </si>
  <si>
    <t>Inkomsten teelten</t>
  </si>
  <si>
    <t>VERBR</t>
  </si>
  <si>
    <t>Inkomsten verbreding</t>
  </si>
  <si>
    <t>OVERIG</t>
  </si>
  <si>
    <t>GLB-premies</t>
  </si>
  <si>
    <t>Groene stroom</t>
  </si>
  <si>
    <t>Agromilieu-maatregelen</t>
  </si>
  <si>
    <t>BTW-inkomsten</t>
  </si>
  <si>
    <t>Overige inkomsten</t>
  </si>
  <si>
    <t>TOTAAL</t>
  </si>
  <si>
    <t>Bedrag openstaande facturen</t>
  </si>
  <si>
    <t>VOEDER</t>
  </si>
  <si>
    <t>Krachtvoer</t>
  </si>
  <si>
    <t>Ruwvoer</t>
  </si>
  <si>
    <t>Bijproducten</t>
  </si>
  <si>
    <t>Aankoop vee</t>
  </si>
  <si>
    <t>Veearts + medicatie</t>
  </si>
  <si>
    <t>Vruchtbaarheid</t>
  </si>
  <si>
    <t>Zaai- en pootgoed</t>
  </si>
  <si>
    <t>Meststoffen</t>
  </si>
  <si>
    <t>Gewasbescherming</t>
  </si>
  <si>
    <t>Bewaarmiddelen</t>
  </si>
  <si>
    <t>Loonwerk</t>
  </si>
  <si>
    <t>ENERGIE</t>
  </si>
  <si>
    <t>Water</t>
  </si>
  <si>
    <t>Elektriciteit</t>
  </si>
  <si>
    <t>Overig (brandstof, olie,…)</t>
  </si>
  <si>
    <t>Uitgaven milieu</t>
  </si>
  <si>
    <t>Uitgaven onderhoud</t>
  </si>
  <si>
    <t>Uitgaven medewerkers</t>
  </si>
  <si>
    <t>Overige uitgaven</t>
  </si>
  <si>
    <t>FACTUREN</t>
  </si>
  <si>
    <t>Geplande betalingen openstaande facturen</t>
  </si>
  <si>
    <t>BANK</t>
  </si>
  <si>
    <t>Aflossingen jaarlast</t>
  </si>
  <si>
    <t>PACHT</t>
  </si>
  <si>
    <t>Pacht</t>
  </si>
  <si>
    <t>Huur</t>
  </si>
  <si>
    <t>ADMINISTRATIE</t>
  </si>
  <si>
    <t>Verzekeringen</t>
  </si>
  <si>
    <t>Bijdragen</t>
  </si>
  <si>
    <t xml:space="preserve">Andere adm </t>
  </si>
  <si>
    <t>BTW &amp; BEL</t>
  </si>
  <si>
    <t>BTW-uitgaven</t>
  </si>
  <si>
    <t>Bedrijfsbelastingen</t>
  </si>
  <si>
    <t>Sociale bijdragen</t>
  </si>
  <si>
    <t>LOON</t>
  </si>
  <si>
    <t>Loon bedrijfsleider</t>
  </si>
  <si>
    <t>Overige vaste uitgaven</t>
  </si>
  <si>
    <t>Jaarlast</t>
  </si>
  <si>
    <t>Inkomsten</t>
  </si>
  <si>
    <t>Melk</t>
  </si>
  <si>
    <t>Inkomsten melk</t>
  </si>
  <si>
    <t>Vee</t>
  </si>
  <si>
    <t>Inkomsten vee</t>
  </si>
  <si>
    <t>Teelten</t>
  </si>
  <si>
    <t>Teeltinkomsten</t>
  </si>
  <si>
    <t>Verbreding</t>
  </si>
  <si>
    <t>Overige</t>
  </si>
  <si>
    <t>Totale inkomsten</t>
  </si>
  <si>
    <t>Uitgaven</t>
  </si>
  <si>
    <t>Variabel</t>
  </si>
  <si>
    <t>Gezondheid en vruchtbaarheid</t>
  </si>
  <si>
    <t>Gezondheid en vruchtbaarh</t>
  </si>
  <si>
    <t>Teeltuitgaven</t>
  </si>
  <si>
    <t>Teeltkosten</t>
  </si>
  <si>
    <t>Energie-uitgaven</t>
  </si>
  <si>
    <t>Energiekosten</t>
  </si>
  <si>
    <t>Overige variabele uitgaven</t>
  </si>
  <si>
    <t>Betalingen openstaande facturen</t>
  </si>
  <si>
    <t>Openstaande facturen</t>
  </si>
  <si>
    <t>Vast</t>
  </si>
  <si>
    <t>Aflossingen</t>
  </si>
  <si>
    <t>Pacht en huur</t>
  </si>
  <si>
    <t>Administratie</t>
  </si>
  <si>
    <t>BTW en belastingen</t>
  </si>
  <si>
    <t>Totale uitgaven</t>
  </si>
  <si>
    <t>Resultaat</t>
  </si>
  <si>
    <t>Cumulatief</t>
  </si>
  <si>
    <t>Kasoverzicht</t>
  </si>
  <si>
    <t>Investering 1</t>
  </si>
  <si>
    <t>Investering 2</t>
  </si>
  <si>
    <t>Wat?</t>
  </si>
  <si>
    <t>Investeringsbedrag</t>
  </si>
  <si>
    <t>De hieronder berekende aflossingen kan je invullen bij de gewijzigde kasstromen</t>
  </si>
  <si>
    <t>Eigen middelen</t>
  </si>
  <si>
    <t>Geleend bedrag</t>
  </si>
  <si>
    <t>Looptijd</t>
  </si>
  <si>
    <t>Berekeningen aflossingen</t>
  </si>
  <si>
    <t>Kapitaalafl/j</t>
  </si>
  <si>
    <t>Rente (in % invullen)</t>
  </si>
  <si>
    <t>Rente jaar 1</t>
  </si>
  <si>
    <t>Rente jaar 2</t>
  </si>
  <si>
    <t>Rente jaar 3</t>
  </si>
  <si>
    <t xml:space="preserve">Gewijzigde kasstromen </t>
  </si>
  <si>
    <t>↑↓ Inkomsten melk</t>
  </si>
  <si>
    <t>↑↓ Inkomsten vee</t>
  </si>
  <si>
    <t>↑↓ Inkomsten teelten</t>
  </si>
  <si>
    <t>↑↓ Inkomsten verbreding</t>
  </si>
  <si>
    <t>↑↓ Overige inkomsten (bv. VLIF)</t>
  </si>
  <si>
    <t>↑↓ Variabele uitgaven krachtvoer</t>
  </si>
  <si>
    <t>↑↓ Variabele uitgaven ruwvoer</t>
  </si>
  <si>
    <t>↑↓ Variabele uitgaven bijproducten</t>
  </si>
  <si>
    <t>↑↓ Variabele uitgaven aankoop vee</t>
  </si>
  <si>
    <t>↑↓ Variabele uitgaven vee</t>
  </si>
  <si>
    <t>↑↓ Uitgaven gezondheid en vruchtbaarheid</t>
  </si>
  <si>
    <t>↑↓ Variabele uitgaven teelten</t>
  </si>
  <si>
    <t>↑↓ Variabele uitgaven energie</t>
  </si>
  <si>
    <t>↑↓ Overige variabele uitgaven</t>
  </si>
  <si>
    <t>↑↓ Aflossingen</t>
  </si>
  <si>
    <t>↑↓ Pacht en huur</t>
  </si>
  <si>
    <t>↑↓ Administratieve uitgaven</t>
  </si>
  <si>
    <t>↑↓ BTW en belastingen</t>
  </si>
  <si>
    <t>↑↓ Loon bedrijfsleider</t>
  </si>
  <si>
    <t>↑↓ Overige vaste uitgaven</t>
  </si>
  <si>
    <t>Naar kasplanning</t>
  </si>
  <si>
    <t>Afbetaling openstaande facturen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</si>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</sst>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b/>
      <i/>
      <sz val="11"/>
      <color theme="1"/>
      <name val="Calibri"/>
      <family val="2"/>
      <scheme val="minor"/>
    </font>
    <font>
      <b/>
      <sz val="14"/>
      <color theme="0"/>
      <name val="Calibri"/>
      <family val="2"/>
      <scheme val="minor"/>
    </font>
    <font>
      <sz val="11"/>
      <name val="Calibri"/>
      <family val="2"/>
      <scheme val="minor"/>
    </font>
    <font>
      <i/>
      <sz val="11"/>
      <color theme="1"/>
      <name val="Calibri"/>
      <family val="2"/>
      <scheme val="minor"/>
    </font>
    <font>
      <u/>
      <sz val="11"/>
      <color theme="10"/>
      <name val="Calibri"/>
      <family val="2"/>
      <scheme val="minor"/>
    </font>
    <font>
      <b/>
      <sz val="18"/>
      <color theme="1"/>
      <name val="Calibri"/>
      <family val="2"/>
      <scheme val="minor"/>
    </font>
    <font>
      <i/>
      <sz val="10"/>
      <color theme="1"/>
      <name val="Calibri"/>
      <family val="2"/>
      <scheme val="minor"/>
    </font>
    <font>
      <sz val="11"/>
      <color rgb="FFFF0000"/>
      <name val="Calibri"/>
      <family val="2"/>
      <scheme val="minor"/>
    </font>
    <font>
      <b/>
      <sz val="11"/>
      <color rgb="FFFF0000"/>
      <name val="Calibri"/>
      <family val="2"/>
      <scheme val="minor"/>
    </font>
    <font>
      <b/>
      <sz val="9"/>
      <color rgb="FFFF0000"/>
      <name val="Calibri"/>
      <family val="2"/>
      <scheme val="minor"/>
    </font>
  </fonts>
  <fills count="1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7"/>
        <bgColor indexed="64"/>
      </patternFill>
    </fill>
    <fill>
      <patternFill patternType="solid">
        <fgColor rgb="FFFFC000"/>
        <bgColor indexed="64"/>
      </patternFill>
    </fill>
    <fill>
      <patternFill patternType="solid">
        <fgColor theme="2"/>
        <bgColor indexed="64"/>
      </patternFill>
    </fill>
    <fill>
      <patternFill patternType="solid">
        <fgColor theme="9" tint="0.79998168889431442"/>
        <bgColor indexed="64"/>
      </patternFill>
    </fill>
    <fill>
      <patternFill patternType="solid">
        <fgColor theme="9"/>
        <bgColor indexed="64"/>
      </patternFill>
    </fill>
    <fill>
      <patternFill patternType="solid">
        <fgColor rgb="FF92D05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138">
    <xf numFmtId="0" fontId="0" fillId="0" borderId="0" xfId="0"/>
    <xf numFmtId="3" fontId="0" fillId="0" borderId="0" xfId="0" applyNumberFormat="1"/>
    <xf numFmtId="0" fontId="0" fillId="3" borderId="1" xfId="0" applyFill="1" applyBorder="1" applyAlignment="1">
      <alignment wrapText="1"/>
    </xf>
    <xf numFmtId="0" fontId="0" fillId="3" borderId="1" xfId="0" applyFill="1" applyBorder="1"/>
    <xf numFmtId="0" fontId="0" fillId="4" borderId="1" xfId="0" applyFill="1" applyBorder="1" applyAlignment="1">
      <alignment wrapText="1"/>
    </xf>
    <xf numFmtId="0" fontId="2" fillId="2" borderId="0" xfId="0" applyFont="1" applyFill="1"/>
    <xf numFmtId="0" fontId="0" fillId="4" borderId="1" xfId="0" applyFill="1" applyBorder="1"/>
    <xf numFmtId="3" fontId="2" fillId="2" borderId="1" xfId="0" applyNumberFormat="1" applyFont="1" applyFill="1" applyBorder="1"/>
    <xf numFmtId="0" fontId="1" fillId="2" borderId="1" xfId="0" applyFont="1" applyFill="1" applyBorder="1"/>
    <xf numFmtId="0" fontId="0" fillId="3" borderId="1" xfId="0" applyFill="1" applyBorder="1" applyAlignment="1">
      <alignment vertical="center" wrapText="1"/>
    </xf>
    <xf numFmtId="0" fontId="0" fillId="5" borderId="7" xfId="0" applyFill="1" applyBorder="1"/>
    <xf numFmtId="0" fontId="0" fillId="0" borderId="7" xfId="0" applyBorder="1"/>
    <xf numFmtId="0" fontId="0" fillId="0" borderId="9" xfId="0" applyBorder="1"/>
    <xf numFmtId="0" fontId="3" fillId="8" borderId="1" xfId="0" applyFont="1" applyFill="1" applyBorder="1" applyAlignment="1">
      <alignment horizontal="center"/>
    </xf>
    <xf numFmtId="0" fontId="3" fillId="8" borderId="0" xfId="0" applyFont="1" applyFill="1" applyAlignment="1">
      <alignment horizontal="center"/>
    </xf>
    <xf numFmtId="0" fontId="0" fillId="10" borderId="0" xfId="0" applyFill="1"/>
    <xf numFmtId="0" fontId="0" fillId="10" borderId="0" xfId="0" applyFill="1" applyAlignment="1">
      <alignment horizontal="left"/>
    </xf>
    <xf numFmtId="1" fontId="3" fillId="0" borderId="22" xfId="0" applyNumberFormat="1" applyFont="1" applyBorder="1" applyAlignment="1">
      <alignment horizontal="center"/>
    </xf>
    <xf numFmtId="1" fontId="3" fillId="0" borderId="23" xfId="0" applyNumberFormat="1" applyFont="1" applyBorder="1" applyAlignment="1">
      <alignment horizontal="center"/>
    </xf>
    <xf numFmtId="0" fontId="0" fillId="0" borderId="0" xfId="0" applyAlignment="1">
      <alignment horizontal="right"/>
    </xf>
    <xf numFmtId="0" fontId="0" fillId="0" borderId="0" xfId="0" applyAlignment="1">
      <alignment horizontal="left"/>
    </xf>
    <xf numFmtId="0" fontId="1" fillId="7" borderId="24" xfId="0" applyFont="1" applyFill="1" applyBorder="1"/>
    <xf numFmtId="0" fontId="0" fillId="4" borderId="27" xfId="0" applyFill="1" applyBorder="1"/>
    <xf numFmtId="0" fontId="1" fillId="7" borderId="29" xfId="0" applyFont="1" applyFill="1" applyBorder="1"/>
    <xf numFmtId="0" fontId="4" fillId="3" borderId="27" xfId="0" applyFont="1" applyFill="1" applyBorder="1"/>
    <xf numFmtId="0" fontId="0" fillId="0" borderId="27" xfId="0" applyBorder="1"/>
    <xf numFmtId="0" fontId="2" fillId="7" borderId="29" xfId="0" applyFont="1" applyFill="1" applyBorder="1"/>
    <xf numFmtId="0" fontId="6" fillId="0" borderId="0" xfId="1" applyFont="1" applyFill="1" applyAlignment="1"/>
    <xf numFmtId="0" fontId="6" fillId="13" borderId="34" xfId="1" applyFont="1" applyFill="1" applyBorder="1" applyAlignment="1"/>
    <xf numFmtId="0" fontId="6" fillId="13" borderId="13" xfId="1" applyFont="1" applyFill="1" applyBorder="1" applyAlignment="1">
      <alignment horizontal="left"/>
    </xf>
    <xf numFmtId="0" fontId="6" fillId="13" borderId="12" xfId="1" applyFont="1" applyFill="1" applyBorder="1" applyAlignment="1"/>
    <xf numFmtId="0" fontId="6" fillId="13" borderId="12" xfId="1" applyFont="1" applyFill="1" applyBorder="1"/>
    <xf numFmtId="0" fontId="9" fillId="0" borderId="0" xfId="0" applyFont="1"/>
    <xf numFmtId="0" fontId="10" fillId="0" borderId="0" xfId="0" applyFont="1" applyAlignment="1">
      <alignment vertical="top" wrapText="1"/>
    </xf>
    <xf numFmtId="0" fontId="6" fillId="0" borderId="0" xfId="0" applyFont="1"/>
    <xf numFmtId="0" fontId="1" fillId="2" borderId="34" xfId="0" applyFont="1" applyFill="1" applyBorder="1"/>
    <xf numFmtId="3" fontId="2" fillId="2" borderId="34" xfId="0" applyNumberFormat="1" applyFont="1" applyFill="1" applyBorder="1"/>
    <xf numFmtId="0" fontId="11" fillId="3" borderId="1" xfId="0" applyFont="1" applyFill="1" applyBorder="1" applyAlignment="1">
      <alignment wrapText="1"/>
    </xf>
    <xf numFmtId="0" fontId="12" fillId="0" borderId="0" xfId="0" applyFont="1"/>
    <xf numFmtId="3" fontId="11" fillId="0" borderId="0" xfId="0" applyNumberFormat="1" applyFont="1"/>
    <xf numFmtId="0" fontId="11" fillId="0" borderId="27" xfId="0" applyFont="1" applyBorder="1"/>
    <xf numFmtId="3" fontId="0" fillId="3" borderId="1" xfId="0" applyNumberFormat="1" applyFill="1" applyBorder="1" applyProtection="1">
      <protection locked="0"/>
    </xf>
    <xf numFmtId="3" fontId="0" fillId="0" borderId="0" xfId="0" applyNumberFormat="1" applyProtection="1">
      <protection locked="0"/>
    </xf>
    <xf numFmtId="3" fontId="2" fillId="7" borderId="30" xfId="0" applyNumberFormat="1" applyFont="1" applyFill="1" applyBorder="1" applyProtection="1">
      <protection locked="0"/>
    </xf>
    <xf numFmtId="0" fontId="0" fillId="0" borderId="0" xfId="0" applyProtection="1">
      <protection locked="0"/>
    </xf>
    <xf numFmtId="3" fontId="0" fillId="3" borderId="0" xfId="0" applyNumberFormat="1" applyFill="1" applyProtection="1">
      <protection locked="0"/>
    </xf>
    <xf numFmtId="0" fontId="3" fillId="0" borderId="24" xfId="0" applyFont="1" applyBorder="1"/>
    <xf numFmtId="3" fontId="3" fillId="8" borderId="25" xfId="0" applyNumberFormat="1" applyFont="1" applyFill="1" applyBorder="1" applyProtection="1">
      <protection locked="0"/>
    </xf>
    <xf numFmtId="3" fontId="3" fillId="0" borderId="25" xfId="0" applyNumberFormat="1" applyFont="1" applyBorder="1" applyProtection="1">
      <protection locked="0"/>
    </xf>
    <xf numFmtId="3" fontId="3" fillId="0" borderId="26" xfId="0" applyNumberFormat="1" applyFont="1" applyBorder="1" applyProtection="1">
      <protection locked="0"/>
    </xf>
    <xf numFmtId="0" fontId="3" fillId="0" borderId="36" xfId="0" applyFont="1" applyBorder="1"/>
    <xf numFmtId="3" fontId="3" fillId="0" borderId="37" xfId="0" applyNumberFormat="1" applyFont="1" applyBorder="1" applyProtection="1">
      <protection locked="0"/>
    </xf>
    <xf numFmtId="3" fontId="3" fillId="0" borderId="31" xfId="0" applyNumberFormat="1" applyFont="1" applyBorder="1" applyProtection="1">
      <protection locked="0"/>
    </xf>
    <xf numFmtId="3" fontId="6" fillId="3" borderId="4" xfId="0" applyNumberFormat="1" applyFont="1" applyFill="1" applyBorder="1" applyProtection="1">
      <protection locked="0"/>
    </xf>
    <xf numFmtId="3" fontId="6" fillId="3" borderId="1" xfId="0" applyNumberFormat="1" applyFont="1" applyFill="1" applyBorder="1" applyProtection="1">
      <protection locked="0"/>
    </xf>
    <xf numFmtId="0" fontId="0" fillId="3" borderId="1" xfId="0" applyFill="1" applyBorder="1" applyProtection="1">
      <protection locked="0"/>
    </xf>
    <xf numFmtId="0" fontId="7" fillId="11" borderId="1" xfId="0" applyFont="1" applyFill="1" applyBorder="1" applyProtection="1">
      <protection locked="0"/>
    </xf>
    <xf numFmtId="3" fontId="7" fillId="11" borderId="1" xfId="0" applyNumberFormat="1" applyFont="1" applyFill="1" applyBorder="1" applyProtection="1">
      <protection locked="0"/>
    </xf>
    <xf numFmtId="10" fontId="0" fillId="3" borderId="1" xfId="0" applyNumberFormat="1" applyFill="1" applyBorder="1" applyProtection="1">
      <protection locked="0"/>
    </xf>
    <xf numFmtId="3" fontId="0" fillId="3" borderId="4" xfId="0" applyNumberFormat="1" applyFill="1" applyBorder="1" applyProtection="1">
      <protection locked="0"/>
    </xf>
    <xf numFmtId="3" fontId="0" fillId="3" borderId="20" xfId="0" applyNumberFormat="1" applyFill="1" applyBorder="1" applyProtection="1">
      <protection locked="0"/>
    </xf>
    <xf numFmtId="3" fontId="0" fillId="3" borderId="15" xfId="0" applyNumberFormat="1" applyFill="1" applyBorder="1" applyProtection="1">
      <protection locked="0"/>
    </xf>
    <xf numFmtId="3" fontId="0" fillId="3" borderId="17" xfId="0" applyNumberFormat="1" applyFill="1" applyBorder="1" applyProtection="1">
      <protection locked="0"/>
    </xf>
    <xf numFmtId="3" fontId="0" fillId="3" borderId="18" xfId="0" applyNumberFormat="1" applyFill="1" applyBorder="1" applyProtection="1">
      <protection locked="0"/>
    </xf>
    <xf numFmtId="0" fontId="3" fillId="0" borderId="0" xfId="0" quotePrefix="1" applyFont="1"/>
    <xf numFmtId="3" fontId="3" fillId="0" borderId="28" xfId="0" applyNumberFormat="1" applyFont="1" applyBorder="1" applyProtection="1">
      <protection locked="0"/>
    </xf>
    <xf numFmtId="3" fontId="1" fillId="7" borderId="31" xfId="0" applyNumberFormat="1" applyFont="1" applyFill="1" applyBorder="1" applyProtection="1">
      <protection locked="0"/>
    </xf>
    <xf numFmtId="3" fontId="3" fillId="3" borderId="28" xfId="0" applyNumberFormat="1" applyFont="1" applyFill="1" applyBorder="1" applyProtection="1">
      <protection locked="0"/>
    </xf>
    <xf numFmtId="0" fontId="1" fillId="2" borderId="1" xfId="0" applyFont="1" applyFill="1" applyBorder="1" applyAlignment="1">
      <alignment vertical="center" textRotation="90"/>
    </xf>
    <xf numFmtId="3" fontId="1" fillId="7" borderId="25" xfId="0" applyNumberFormat="1" applyFont="1" applyFill="1" applyBorder="1" applyAlignment="1">
      <alignment horizontal="right"/>
    </xf>
    <xf numFmtId="3" fontId="1" fillId="7" borderId="26" xfId="0" applyNumberFormat="1" applyFont="1" applyFill="1" applyBorder="1" applyAlignment="1">
      <alignment horizontal="right"/>
    </xf>
    <xf numFmtId="3" fontId="1" fillId="7" borderId="25" xfId="0" applyNumberFormat="1" applyFont="1" applyFill="1" applyBorder="1" applyAlignment="1" applyProtection="1">
      <alignment horizontal="right"/>
      <protection locked="0"/>
    </xf>
    <xf numFmtId="3" fontId="1" fillId="7" borderId="26" xfId="0" applyNumberFormat="1" applyFont="1" applyFill="1" applyBorder="1" applyAlignment="1" applyProtection="1">
      <alignment horizontal="right"/>
      <protection locked="0"/>
    </xf>
    <xf numFmtId="9" fontId="3" fillId="9" borderId="0" xfId="0" applyNumberFormat="1" applyFont="1" applyFill="1" applyProtection="1">
      <protection locked="0"/>
    </xf>
    <xf numFmtId="9" fontId="0" fillId="0" borderId="0" xfId="0" applyNumberFormat="1"/>
    <xf numFmtId="9" fontId="0" fillId="0" borderId="0" xfId="0" applyNumberFormat="1" applyProtection="1">
      <protection locked="0"/>
    </xf>
    <xf numFmtId="3" fontId="0" fillId="3" borderId="8" xfId="0" applyNumberFormat="1" applyFill="1" applyBorder="1" applyProtection="1">
      <protection locked="0"/>
    </xf>
    <xf numFmtId="3" fontId="0" fillId="3" borderId="10" xfId="0" applyNumberFormat="1" applyFill="1" applyBorder="1" applyProtection="1">
      <protection locked="0"/>
    </xf>
    <xf numFmtId="3" fontId="6" fillId="3" borderId="2" xfId="0" applyNumberFormat="1" applyFont="1" applyFill="1" applyBorder="1" applyProtection="1">
      <protection hidden="1"/>
    </xf>
    <xf numFmtId="3" fontId="7" fillId="11" borderId="1" xfId="0" applyNumberFormat="1" applyFont="1" applyFill="1" applyBorder="1" applyProtection="1">
      <protection hidden="1"/>
    </xf>
    <xf numFmtId="3" fontId="2" fillId="7" borderId="30" xfId="0" applyNumberFormat="1" applyFont="1" applyFill="1" applyBorder="1" applyProtection="1">
      <protection hidden="1"/>
    </xf>
    <xf numFmtId="3" fontId="1" fillId="7" borderId="31" xfId="0" applyNumberFormat="1" applyFont="1" applyFill="1" applyBorder="1" applyProtection="1">
      <protection hidden="1"/>
    </xf>
    <xf numFmtId="3" fontId="3" fillId="0" borderId="28" xfId="0" applyNumberFormat="1" applyFont="1" applyBorder="1" applyProtection="1">
      <protection hidden="1"/>
    </xf>
    <xf numFmtId="3" fontId="3" fillId="0" borderId="25" xfId="0" applyNumberFormat="1" applyFont="1" applyBorder="1" applyProtection="1">
      <protection hidden="1"/>
    </xf>
    <xf numFmtId="3" fontId="3" fillId="0" borderId="26" xfId="0" applyNumberFormat="1" applyFont="1" applyBorder="1" applyProtection="1">
      <protection hidden="1"/>
    </xf>
    <xf numFmtId="3" fontId="3" fillId="0" borderId="37" xfId="0" applyNumberFormat="1" applyFont="1" applyBorder="1" applyProtection="1">
      <protection hidden="1"/>
    </xf>
    <xf numFmtId="3" fontId="3" fillId="0" borderId="31" xfId="0" applyNumberFormat="1" applyFont="1" applyBorder="1" applyProtection="1">
      <protection hidden="1"/>
    </xf>
    <xf numFmtId="3" fontId="3" fillId="3" borderId="28" xfId="0" applyNumberFormat="1" applyFont="1" applyFill="1" applyBorder="1" applyProtection="1">
      <protection hidden="1"/>
    </xf>
    <xf numFmtId="0" fontId="1" fillId="2" borderId="2" xfId="0" applyFont="1" applyFill="1" applyBorder="1" applyAlignment="1">
      <alignment horizontal="center" vertical="center" textRotation="90"/>
    </xf>
    <xf numFmtId="0" fontId="1" fillId="2" borderId="1" xfId="0" applyFont="1" applyFill="1" applyBorder="1" applyAlignment="1">
      <alignment horizontal="center" vertical="center" textRotation="90"/>
    </xf>
    <xf numFmtId="0" fontId="0" fillId="0" borderId="0" xfId="0" applyAlignment="1">
      <alignment horizontal="center"/>
    </xf>
    <xf numFmtId="0" fontId="1" fillId="2" borderId="2" xfId="0" applyFont="1" applyFill="1" applyBorder="1" applyAlignment="1">
      <alignment horizontal="center" vertical="center" textRotation="90"/>
    </xf>
    <xf numFmtId="0" fontId="1" fillId="2" borderId="3" xfId="0" applyFont="1" applyFill="1" applyBorder="1" applyAlignment="1">
      <alignment horizontal="center" vertical="center" textRotation="90"/>
    </xf>
    <xf numFmtId="0" fontId="1" fillId="2" borderId="4" xfId="0" applyFont="1" applyFill="1" applyBorder="1" applyAlignment="1">
      <alignment horizontal="center" vertical="center" textRotation="90"/>
    </xf>
    <xf numFmtId="0" fontId="0" fillId="0" borderId="29" xfId="0" applyBorder="1" applyAlignment="1">
      <alignment horizontal="center"/>
    </xf>
    <xf numFmtId="0" fontId="0" fillId="0" borderId="30" xfId="0" applyBorder="1" applyAlignment="1">
      <alignment horizontal="center"/>
    </xf>
    <xf numFmtId="0" fontId="0" fillId="0" borderId="35" xfId="0" applyBorder="1" applyAlignment="1">
      <alignment horizontal="center"/>
    </xf>
    <xf numFmtId="0" fontId="1" fillId="2" borderId="1" xfId="0" applyFont="1" applyFill="1" applyBorder="1" applyAlignment="1">
      <alignment horizontal="center" vertical="center" textRotation="90"/>
    </xf>
    <xf numFmtId="0" fontId="1" fillId="6" borderId="5" xfId="0" applyFont="1" applyFill="1" applyBorder="1" applyAlignment="1">
      <alignment horizontal="center"/>
    </xf>
    <xf numFmtId="0" fontId="1" fillId="6" borderId="6" xfId="0" applyFont="1" applyFill="1" applyBorder="1" applyAlignment="1">
      <alignment horizontal="center"/>
    </xf>
    <xf numFmtId="0" fontId="5" fillId="8" borderId="0" xfId="0" applyFont="1" applyFill="1" applyAlignment="1">
      <alignment horizontal="center"/>
    </xf>
    <xf numFmtId="0" fontId="0" fillId="0" borderId="14" xfId="0" applyBorder="1" applyAlignment="1">
      <alignment horizontal="left"/>
    </xf>
    <xf numFmtId="0" fontId="0" fillId="0" borderId="1"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1" fillId="6" borderId="24" xfId="0" applyFont="1" applyFill="1" applyBorder="1" applyAlignment="1">
      <alignment horizontal="center"/>
    </xf>
    <xf numFmtId="0" fontId="1" fillId="6" borderId="25" xfId="0" applyFont="1" applyFill="1" applyBorder="1" applyAlignment="1">
      <alignment horizontal="center"/>
    </xf>
    <xf numFmtId="0" fontId="1" fillId="6" borderId="26" xfId="0" applyFont="1" applyFill="1" applyBorder="1" applyAlignment="1">
      <alignment horizontal="center"/>
    </xf>
    <xf numFmtId="0" fontId="1" fillId="6" borderId="29" xfId="0" applyFont="1" applyFill="1" applyBorder="1" applyAlignment="1" applyProtection="1">
      <alignment horizontal="center"/>
      <protection locked="0"/>
    </xf>
    <xf numFmtId="0" fontId="1" fillId="6" borderId="30" xfId="0" applyFont="1" applyFill="1" applyBorder="1" applyAlignment="1" applyProtection="1">
      <alignment horizontal="center"/>
      <protection locked="0"/>
    </xf>
    <xf numFmtId="0" fontId="1" fillId="6" borderId="32" xfId="0" applyFont="1" applyFill="1" applyBorder="1" applyAlignment="1" applyProtection="1">
      <alignment horizontal="center"/>
      <protection locked="0"/>
    </xf>
    <xf numFmtId="3" fontId="6" fillId="3" borderId="17" xfId="0" applyNumberFormat="1" applyFont="1" applyFill="1" applyBorder="1" applyAlignment="1" applyProtection="1">
      <alignment horizontal="center"/>
      <protection locked="0"/>
    </xf>
    <xf numFmtId="3" fontId="6" fillId="3" borderId="18" xfId="0" applyNumberFormat="1" applyFont="1" applyFill="1" applyBorder="1" applyAlignment="1" applyProtection="1">
      <alignment horizontal="center"/>
      <protection locked="0"/>
    </xf>
    <xf numFmtId="0" fontId="3" fillId="0" borderId="9"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1" xfId="0" applyFont="1" applyBorder="1" applyAlignment="1" applyProtection="1">
      <alignment horizontal="left"/>
      <protection locked="0"/>
    </xf>
    <xf numFmtId="0" fontId="7" fillId="11" borderId="2" xfId="0" applyFont="1" applyFill="1" applyBorder="1" applyAlignment="1" applyProtection="1">
      <alignment horizontal="center" vertical="center" wrapText="1"/>
      <protection locked="0"/>
    </xf>
    <xf numFmtId="0" fontId="7" fillId="11" borderId="3" xfId="0" applyFont="1" applyFill="1" applyBorder="1" applyAlignment="1" applyProtection="1">
      <alignment horizontal="center" vertical="center" wrapText="1"/>
      <protection locked="0"/>
    </xf>
    <xf numFmtId="0" fontId="7" fillId="11" borderId="4" xfId="0" applyFont="1" applyFill="1" applyBorder="1" applyAlignment="1" applyProtection="1">
      <alignment horizontal="center" vertical="center" wrapText="1"/>
      <protection locked="0"/>
    </xf>
    <xf numFmtId="0" fontId="3" fillId="0" borderId="21" xfId="0" applyFont="1" applyBorder="1" applyAlignment="1">
      <alignment horizontal="left"/>
    </xf>
    <xf numFmtId="0" fontId="3" fillId="0" borderId="22" xfId="0" applyFont="1" applyBorder="1" applyAlignment="1">
      <alignment horizontal="left"/>
    </xf>
    <xf numFmtId="0" fontId="0" fillId="0" borderId="19" xfId="0" applyBorder="1" applyAlignment="1">
      <alignment horizontal="left"/>
    </xf>
    <xf numFmtId="0" fontId="0" fillId="0" borderId="4" xfId="0" applyBorder="1" applyAlignment="1">
      <alignment horizontal="left"/>
    </xf>
    <xf numFmtId="0" fontId="0" fillId="0" borderId="33"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0" xfId="0" applyAlignment="1">
      <alignment horizontal="center"/>
    </xf>
    <xf numFmtId="0" fontId="0" fillId="11" borderId="5" xfId="0" applyFill="1" applyBorder="1" applyAlignment="1" applyProtection="1">
      <alignment horizontal="center" wrapText="1"/>
      <protection locked="0"/>
    </xf>
    <xf numFmtId="0" fontId="0" fillId="11" borderId="6" xfId="0" applyFill="1" applyBorder="1" applyAlignment="1" applyProtection="1">
      <alignment horizontal="center" wrapText="1"/>
      <protection locked="0"/>
    </xf>
    <xf numFmtId="0" fontId="0" fillId="11" borderId="7" xfId="0" applyFill="1" applyBorder="1" applyAlignment="1" applyProtection="1">
      <alignment horizontal="center" wrapText="1"/>
      <protection locked="0"/>
    </xf>
    <xf numFmtId="0" fontId="0" fillId="11" borderId="8" xfId="0" applyFill="1" applyBorder="1" applyAlignment="1" applyProtection="1">
      <alignment horizontal="center" wrapText="1"/>
      <protection locked="0"/>
    </xf>
    <xf numFmtId="0" fontId="0" fillId="11" borderId="9" xfId="0" applyFill="1" applyBorder="1" applyAlignment="1" applyProtection="1">
      <alignment horizontal="center" wrapText="1"/>
      <protection locked="0"/>
    </xf>
    <xf numFmtId="0" fontId="0" fillId="11" borderId="10" xfId="0" applyFill="1" applyBorder="1" applyAlignment="1" applyProtection="1">
      <alignment horizontal="center" wrapText="1"/>
      <protection locked="0"/>
    </xf>
    <xf numFmtId="0" fontId="5" fillId="12" borderId="0" xfId="0" applyFont="1" applyFill="1" applyAlignment="1">
      <alignment horizontal="center"/>
    </xf>
    <xf numFmtId="0" fontId="13" fillId="9" borderId="24" xfId="0" applyFont="1" applyFill="1" applyBorder="1" applyAlignment="1">
      <alignment horizontal="center"/>
    </xf>
    <xf numFmtId="0" fontId="13" fillId="9" borderId="25" xfId="0" applyFont="1" applyFill="1" applyBorder="1" applyAlignment="1">
      <alignment horizontal="center"/>
    </xf>
    <xf numFmtId="0" fontId="13" fillId="9" borderId="26" xfId="0" applyFont="1" applyFill="1" applyBorder="1" applyAlignment="1">
      <alignment horizontal="center"/>
    </xf>
  </cellXfs>
  <cellStyles count="2">
    <cellStyle name="Hyperlink" xfId="1" builtinId="8"/>
    <cellStyle name="Standaard" xfId="0" builtinId="0"/>
  </cellStyles>
  <dxfs count="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Spreiding</a:t>
            </a:r>
            <a:r>
              <a:rPr lang="nl-BE" baseline="0"/>
              <a:t> inkomstenposten</a:t>
            </a:r>
            <a:endParaRPr lang="nl-B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DAC-4809-B02D-A7CB733807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DAC-4809-B02D-A7CB733807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DAC-4809-B02D-A7CB733807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DAC-4809-B02D-A7CB733807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DAC-4809-B02D-A7CB733807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DAC-4809-B02D-A7CB7338076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DAC-4809-B02D-A7CB7338076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DAC-4809-B02D-A7CB7338076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DAC-4809-B02D-A7CB7338076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DAC-4809-B02D-A7CB7338076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6DAC-4809-B02D-A7CB7338076B}"/>
              </c:ext>
            </c:extLst>
          </c:dPt>
          <c:cat>
            <c:strRef>
              <c:f>Inkomsten!$C$10:$C$20</c:f>
              <c:strCache>
                <c:ptCount val="11"/>
                <c:pt idx="0">
                  <c:v>Melkgeld</c:v>
                </c:pt>
                <c:pt idx="1">
                  <c:v>Verkoop kalveren</c:v>
                </c:pt>
                <c:pt idx="2">
                  <c:v>Verkoop jongvee</c:v>
                </c:pt>
                <c:pt idx="3">
                  <c:v>Verkoop melkvee</c:v>
                </c:pt>
                <c:pt idx="4">
                  <c:v>Inkomsten teelten</c:v>
                </c:pt>
                <c:pt idx="5">
                  <c:v>Inkomsten verbreding</c:v>
                </c:pt>
                <c:pt idx="6">
                  <c:v>GLB-premies</c:v>
                </c:pt>
                <c:pt idx="7">
                  <c:v>Groene stroom</c:v>
                </c:pt>
                <c:pt idx="8">
                  <c:v>Agromilieu-maatregelen</c:v>
                </c:pt>
                <c:pt idx="9">
                  <c:v>BTW-inkomsten</c:v>
                </c:pt>
                <c:pt idx="10">
                  <c:v>Overige inkomsten</c:v>
                </c:pt>
              </c:strCache>
            </c:strRef>
          </c:cat>
          <c:val>
            <c:numRef>
              <c:f>Inkomsten!$P$10:$P$20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6-6DAC-4809-B02D-A7CB7338076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Evolutie totale inkomsten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clustered"/>
        <c:varyColors val="0"/>
        <c:ser>
          <c:idx val="0"/>
          <c:order val="0"/>
          <c:spPr>
            <a:solidFill>
              <a:srgbClr val="7030A0"/>
            </a:solidFill>
            <a:ln>
              <a:noFill/>
            </a:ln>
            <a:effectLst/>
          </c:spPr>
          <c:invertIfNegative val="0"/>
          <c:cat>
            <c:strRef>
              <c:f>Inkomsten!$D$9:$O$9</c:f>
              <c:strCache>
                <c:ptCount val="12"/>
                <c:pt idx="0">
                  <c:v>Jan</c:v>
                </c:pt>
                <c:pt idx="1">
                  <c:v>Feb</c:v>
                </c:pt>
                <c:pt idx="2">
                  <c:v>Mrt</c:v>
                </c:pt>
                <c:pt idx="3">
                  <c:v>Apr</c:v>
                </c:pt>
                <c:pt idx="4">
                  <c:v>Mei</c:v>
                </c:pt>
                <c:pt idx="5">
                  <c:v>Jun</c:v>
                </c:pt>
                <c:pt idx="6">
                  <c:v>Jul</c:v>
                </c:pt>
                <c:pt idx="7">
                  <c:v>Aug</c:v>
                </c:pt>
                <c:pt idx="8">
                  <c:v>Sep</c:v>
                </c:pt>
                <c:pt idx="9">
                  <c:v>Okt</c:v>
                </c:pt>
                <c:pt idx="10">
                  <c:v>Nov</c:v>
                </c:pt>
                <c:pt idx="11">
                  <c:v>Dec</c:v>
                </c:pt>
              </c:strCache>
            </c:strRef>
          </c:cat>
          <c:val>
            <c:numRef>
              <c:f>Inkomsten!$D$21:$O$21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796-4B95-9127-62121ACBB5A7}"/>
            </c:ext>
          </c:extLst>
        </c:ser>
        <c:dLbls>
          <c:showLegendKey val="0"/>
          <c:showVal val="0"/>
          <c:showCatName val="0"/>
          <c:showSerName val="0"/>
          <c:showPercent val="0"/>
          <c:showBubbleSize val="0"/>
        </c:dLbls>
        <c:gapWidth val="219"/>
        <c:overlap val="-27"/>
        <c:axId val="302688736"/>
        <c:axId val="302688408"/>
      </c:barChart>
      <c:catAx>
        <c:axId val="30268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302688408"/>
        <c:crosses val="autoZero"/>
        <c:auto val="1"/>
        <c:lblAlgn val="ctr"/>
        <c:lblOffset val="100"/>
        <c:noMultiLvlLbl val="0"/>
      </c:catAx>
      <c:valAx>
        <c:axId val="302688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302688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Evolutie</a:t>
            </a:r>
            <a:r>
              <a:rPr lang="nl-BE" baseline="0"/>
              <a:t> voederkosten</a:t>
            </a:r>
            <a:endParaRPr lang="nl-B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clustered"/>
        <c:varyColors val="0"/>
        <c:ser>
          <c:idx val="0"/>
          <c:order val="0"/>
          <c:tx>
            <c:strRef>
              <c:f>Variabele_Uitgaven!$C$10</c:f>
              <c:strCache>
                <c:ptCount val="1"/>
                <c:pt idx="0">
                  <c:v>Krachtvoer</c:v>
                </c:pt>
              </c:strCache>
            </c:strRef>
          </c:tx>
          <c:spPr>
            <a:solidFill>
              <a:schemeClr val="accent1"/>
            </a:solidFill>
            <a:ln>
              <a:noFill/>
            </a:ln>
            <a:effectLst/>
          </c:spPr>
          <c:invertIfNegative val="0"/>
          <c:cat>
            <c:strRef>
              <c:f>Variabele_Uitgaven!$D$9:$O$9</c:f>
              <c:strCache>
                <c:ptCount val="12"/>
                <c:pt idx="0">
                  <c:v>Jan</c:v>
                </c:pt>
                <c:pt idx="1">
                  <c:v>Feb</c:v>
                </c:pt>
                <c:pt idx="2">
                  <c:v>Mrt</c:v>
                </c:pt>
                <c:pt idx="3">
                  <c:v>Apr</c:v>
                </c:pt>
                <c:pt idx="4">
                  <c:v>Mei</c:v>
                </c:pt>
                <c:pt idx="5">
                  <c:v>Jun</c:v>
                </c:pt>
                <c:pt idx="6">
                  <c:v>Jul</c:v>
                </c:pt>
                <c:pt idx="7">
                  <c:v>Aug</c:v>
                </c:pt>
                <c:pt idx="8">
                  <c:v>Sep</c:v>
                </c:pt>
                <c:pt idx="9">
                  <c:v>Okt</c:v>
                </c:pt>
                <c:pt idx="10">
                  <c:v>Nov</c:v>
                </c:pt>
                <c:pt idx="11">
                  <c:v>Dec</c:v>
                </c:pt>
              </c:strCache>
            </c:strRef>
          </c:cat>
          <c:val>
            <c:numRef>
              <c:f>Variabele_Uitgaven!$D$10:$O$10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CD8-4886-B0E8-A1D2022DA4B6}"/>
            </c:ext>
          </c:extLst>
        </c:ser>
        <c:ser>
          <c:idx val="1"/>
          <c:order val="1"/>
          <c:tx>
            <c:strRef>
              <c:f>Variabele_Uitgaven!$C$11</c:f>
              <c:strCache>
                <c:ptCount val="1"/>
                <c:pt idx="0">
                  <c:v>Ruwvoer</c:v>
                </c:pt>
              </c:strCache>
            </c:strRef>
          </c:tx>
          <c:spPr>
            <a:solidFill>
              <a:schemeClr val="accent2"/>
            </a:solidFill>
            <a:ln>
              <a:noFill/>
            </a:ln>
            <a:effectLst/>
          </c:spPr>
          <c:invertIfNegative val="0"/>
          <c:cat>
            <c:strRef>
              <c:f>Variabele_Uitgaven!$D$9:$O$9</c:f>
              <c:strCache>
                <c:ptCount val="12"/>
                <c:pt idx="0">
                  <c:v>Jan</c:v>
                </c:pt>
                <c:pt idx="1">
                  <c:v>Feb</c:v>
                </c:pt>
                <c:pt idx="2">
                  <c:v>Mrt</c:v>
                </c:pt>
                <c:pt idx="3">
                  <c:v>Apr</c:v>
                </c:pt>
                <c:pt idx="4">
                  <c:v>Mei</c:v>
                </c:pt>
                <c:pt idx="5">
                  <c:v>Jun</c:v>
                </c:pt>
                <c:pt idx="6">
                  <c:v>Jul</c:v>
                </c:pt>
                <c:pt idx="7">
                  <c:v>Aug</c:v>
                </c:pt>
                <c:pt idx="8">
                  <c:v>Sep</c:v>
                </c:pt>
                <c:pt idx="9">
                  <c:v>Okt</c:v>
                </c:pt>
                <c:pt idx="10">
                  <c:v>Nov</c:v>
                </c:pt>
                <c:pt idx="11">
                  <c:v>Dec</c:v>
                </c:pt>
              </c:strCache>
            </c:strRef>
          </c:cat>
          <c:val>
            <c:numRef>
              <c:f>Variabele_Uitgaven!$D$11:$O$11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CD8-4886-B0E8-A1D2022DA4B6}"/>
            </c:ext>
          </c:extLst>
        </c:ser>
        <c:ser>
          <c:idx val="2"/>
          <c:order val="2"/>
          <c:tx>
            <c:strRef>
              <c:f>Variabele_Uitgaven!$C$12</c:f>
              <c:strCache>
                <c:ptCount val="1"/>
                <c:pt idx="0">
                  <c:v>Bijproducten</c:v>
                </c:pt>
              </c:strCache>
            </c:strRef>
          </c:tx>
          <c:spPr>
            <a:solidFill>
              <a:schemeClr val="accent3"/>
            </a:solidFill>
            <a:ln>
              <a:noFill/>
            </a:ln>
            <a:effectLst/>
          </c:spPr>
          <c:invertIfNegative val="0"/>
          <c:cat>
            <c:strRef>
              <c:f>Variabele_Uitgaven!$D$9:$O$9</c:f>
              <c:strCache>
                <c:ptCount val="12"/>
                <c:pt idx="0">
                  <c:v>Jan</c:v>
                </c:pt>
                <c:pt idx="1">
                  <c:v>Feb</c:v>
                </c:pt>
                <c:pt idx="2">
                  <c:v>Mrt</c:v>
                </c:pt>
                <c:pt idx="3">
                  <c:v>Apr</c:v>
                </c:pt>
                <c:pt idx="4">
                  <c:v>Mei</c:v>
                </c:pt>
                <c:pt idx="5">
                  <c:v>Jun</c:v>
                </c:pt>
                <c:pt idx="6">
                  <c:v>Jul</c:v>
                </c:pt>
                <c:pt idx="7">
                  <c:v>Aug</c:v>
                </c:pt>
                <c:pt idx="8">
                  <c:v>Sep</c:v>
                </c:pt>
                <c:pt idx="9">
                  <c:v>Okt</c:v>
                </c:pt>
                <c:pt idx="10">
                  <c:v>Nov</c:v>
                </c:pt>
                <c:pt idx="11">
                  <c:v>Dec</c:v>
                </c:pt>
              </c:strCache>
            </c:strRef>
          </c:cat>
          <c:val>
            <c:numRef>
              <c:f>Variabele_Uitgaven!$D$12:$O$12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3CD8-4886-B0E8-A1D2022DA4B6}"/>
            </c:ext>
          </c:extLst>
        </c:ser>
        <c:dLbls>
          <c:showLegendKey val="0"/>
          <c:showVal val="0"/>
          <c:showCatName val="0"/>
          <c:showSerName val="0"/>
          <c:showPercent val="0"/>
          <c:showBubbleSize val="0"/>
        </c:dLbls>
        <c:gapWidth val="219"/>
        <c:overlap val="-27"/>
        <c:axId val="332846736"/>
        <c:axId val="332849360"/>
      </c:barChart>
      <c:catAx>
        <c:axId val="33284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332849360"/>
        <c:crosses val="autoZero"/>
        <c:auto val="1"/>
        <c:lblAlgn val="ctr"/>
        <c:lblOffset val="100"/>
        <c:noMultiLvlLbl val="0"/>
      </c:catAx>
      <c:valAx>
        <c:axId val="33284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332846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Evolutie totale variabele uitgaven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clustered"/>
        <c:varyColors val="0"/>
        <c:ser>
          <c:idx val="0"/>
          <c:order val="0"/>
          <c:spPr>
            <a:solidFill>
              <a:schemeClr val="accent1"/>
            </a:solidFill>
            <a:ln>
              <a:noFill/>
            </a:ln>
            <a:effectLst/>
          </c:spPr>
          <c:invertIfNegative val="0"/>
          <c:cat>
            <c:strRef>
              <c:f>Variabele_Uitgaven!$D$9:$O$9</c:f>
              <c:strCache>
                <c:ptCount val="12"/>
                <c:pt idx="0">
                  <c:v>Jan</c:v>
                </c:pt>
                <c:pt idx="1">
                  <c:v>Feb</c:v>
                </c:pt>
                <c:pt idx="2">
                  <c:v>Mrt</c:v>
                </c:pt>
                <c:pt idx="3">
                  <c:v>Apr</c:v>
                </c:pt>
                <c:pt idx="4">
                  <c:v>Mei</c:v>
                </c:pt>
                <c:pt idx="5">
                  <c:v>Jun</c:v>
                </c:pt>
                <c:pt idx="6">
                  <c:v>Jul</c:v>
                </c:pt>
                <c:pt idx="7">
                  <c:v>Aug</c:v>
                </c:pt>
                <c:pt idx="8">
                  <c:v>Sep</c:v>
                </c:pt>
                <c:pt idx="9">
                  <c:v>Okt</c:v>
                </c:pt>
                <c:pt idx="10">
                  <c:v>Nov</c:v>
                </c:pt>
                <c:pt idx="11">
                  <c:v>Dec</c:v>
                </c:pt>
              </c:strCache>
            </c:strRef>
          </c:cat>
          <c:val>
            <c:numRef>
              <c:f>Variabele_Uitgaven!$D$29:$O$29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CD9-4384-BCEA-0E2872EAE70A}"/>
            </c:ext>
          </c:extLst>
        </c:ser>
        <c:dLbls>
          <c:showLegendKey val="0"/>
          <c:showVal val="0"/>
          <c:showCatName val="0"/>
          <c:showSerName val="0"/>
          <c:showPercent val="0"/>
          <c:showBubbleSize val="0"/>
        </c:dLbls>
        <c:gapWidth val="219"/>
        <c:overlap val="-27"/>
        <c:axId val="515942632"/>
        <c:axId val="515940336"/>
      </c:barChart>
      <c:catAx>
        <c:axId val="515942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515940336"/>
        <c:crosses val="autoZero"/>
        <c:auto val="1"/>
        <c:lblAlgn val="ctr"/>
        <c:lblOffset val="100"/>
        <c:noMultiLvlLbl val="0"/>
      </c:catAx>
      <c:valAx>
        <c:axId val="515940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515942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Spreiding</a:t>
            </a:r>
            <a:r>
              <a:rPr lang="nl-BE" baseline="0"/>
              <a:t> variabele kostenposten</a:t>
            </a:r>
            <a:endParaRPr lang="nl-B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0BD-46E2-9330-5935018D09D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0BD-46E2-9330-5935018D09D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0BD-46E2-9330-5935018D09D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0BD-46E2-9330-5935018D09D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0BD-46E2-9330-5935018D09D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0BD-46E2-9330-5935018D09D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0BD-46E2-9330-5935018D09D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0BD-46E2-9330-5935018D09D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40BD-46E2-9330-5935018D09D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40BD-46E2-9330-5935018D09D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40BD-46E2-9330-5935018D09D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40BD-46E2-9330-5935018D09D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40BD-46E2-9330-5935018D09DF}"/>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40BD-46E2-9330-5935018D09DF}"/>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40BD-46E2-9330-5935018D09DF}"/>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40BD-46E2-9330-5935018D09DF}"/>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40BD-46E2-9330-5935018D09DF}"/>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40BD-46E2-9330-5935018D09DF}"/>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84D2-4FB4-A474-A427A00C3EBA}"/>
              </c:ext>
            </c:extLst>
          </c:dPt>
          <c:cat>
            <c:strRef>
              <c:f>Variabele_Uitgaven!$C$10:$C$28</c:f>
              <c:strCache>
                <c:ptCount val="19"/>
                <c:pt idx="0">
                  <c:v>Krachtvoer</c:v>
                </c:pt>
                <c:pt idx="1">
                  <c:v>Ruwvoer</c:v>
                </c:pt>
                <c:pt idx="2">
                  <c:v>Bijproducten</c:v>
                </c:pt>
                <c:pt idx="3">
                  <c:v>Aankoop vee</c:v>
                </c:pt>
                <c:pt idx="4">
                  <c:v>Veearts + medicatie</c:v>
                </c:pt>
                <c:pt idx="5">
                  <c:v>Vruchtbaarheid</c:v>
                </c:pt>
                <c:pt idx="6">
                  <c:v>Zaai- en pootgoed</c:v>
                </c:pt>
                <c:pt idx="7">
                  <c:v>Meststoffen</c:v>
                </c:pt>
                <c:pt idx="8">
                  <c:v>Gewasbescherming</c:v>
                </c:pt>
                <c:pt idx="9">
                  <c:v>Bewaarmiddelen</c:v>
                </c:pt>
                <c:pt idx="10">
                  <c:v>Loonwerk</c:v>
                </c:pt>
                <c:pt idx="11">
                  <c:v>Water</c:v>
                </c:pt>
                <c:pt idx="12">
                  <c:v>Elektriciteit</c:v>
                </c:pt>
                <c:pt idx="13">
                  <c:v>Overig (brandstof, olie,…)</c:v>
                </c:pt>
                <c:pt idx="14">
                  <c:v>Uitgaven milieu</c:v>
                </c:pt>
                <c:pt idx="15">
                  <c:v>Uitgaven onderhoud</c:v>
                </c:pt>
                <c:pt idx="16">
                  <c:v>Uitgaven medewerkers</c:v>
                </c:pt>
                <c:pt idx="17">
                  <c:v>Overige uitgaven</c:v>
                </c:pt>
                <c:pt idx="18">
                  <c:v>Geplande betalingen openstaande facturen</c:v>
                </c:pt>
              </c:strCache>
            </c:strRef>
          </c:cat>
          <c:val>
            <c:numRef>
              <c:f>Variabele_Uitgaven!$P$10:$P$28</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26-40BD-46E2-9330-5935018D09D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16476988723477801"/>
          <c:y val="0.42081373048658199"/>
          <c:w val="0.70642637315057122"/>
          <c:h val="0.57918626951341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nl-BE"/>
              <a:t>Evolutie</a:t>
            </a:r>
            <a:r>
              <a:rPr lang="nl-BE" baseline="0"/>
              <a:t> jaarlast</a:t>
            </a:r>
            <a:endParaRPr lang="nl-BE"/>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nl-BE"/>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nl-B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JL_grafisch!$C$4:$C$27</c:f>
              <c:numCache>
                <c:formatCode>General</c:formatCode>
                <c:ptCount val="24"/>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2044</c:v>
                </c:pt>
                <c:pt idx="21">
                  <c:v>2045</c:v>
                </c:pt>
                <c:pt idx="22">
                  <c:v>2046</c:v>
                </c:pt>
                <c:pt idx="23">
                  <c:v>2047</c:v>
                </c:pt>
              </c:numCache>
            </c:numRef>
          </c:cat>
          <c:val>
            <c:numRef>
              <c:f>JL_grafisch!$D$4:$D$27</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66EA-4DBF-B6FA-CB466DB59657}"/>
            </c:ext>
          </c:extLst>
        </c:ser>
        <c:dLbls>
          <c:dLblPos val="inEnd"/>
          <c:showLegendKey val="0"/>
          <c:showVal val="1"/>
          <c:showCatName val="0"/>
          <c:showSerName val="0"/>
          <c:showPercent val="0"/>
          <c:showBubbleSize val="0"/>
        </c:dLbls>
        <c:gapWidth val="65"/>
        <c:axId val="332889056"/>
        <c:axId val="332893320"/>
      </c:barChart>
      <c:catAx>
        <c:axId val="3328890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nl-BE"/>
          </a:p>
        </c:txPr>
        <c:crossAx val="332893320"/>
        <c:crosses val="autoZero"/>
        <c:auto val="1"/>
        <c:lblAlgn val="ctr"/>
        <c:lblOffset val="100"/>
        <c:noMultiLvlLbl val="0"/>
      </c:catAx>
      <c:valAx>
        <c:axId val="3328933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3288905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nl-B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Kasoverzicht!$B$10</c:f>
              <c:strCache>
                <c:ptCount val="1"/>
                <c:pt idx="0">
                  <c:v>Totale inkomsten</c:v>
                </c:pt>
              </c:strCache>
            </c:strRef>
          </c:tx>
          <c:spPr>
            <a:solidFill>
              <a:schemeClr val="accent1"/>
            </a:solidFill>
            <a:ln>
              <a:noFill/>
            </a:ln>
            <a:effectLst/>
          </c:spPr>
          <c:invertIfNegative val="0"/>
          <c:val>
            <c:numRef>
              <c:f>Kasoverzicht!$D$10:$O$10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31E-4BE9-BBEC-7D61E41DCFE5}"/>
            </c:ext>
          </c:extLst>
        </c:ser>
        <c:ser>
          <c:idx val="1"/>
          <c:order val="1"/>
          <c:tx>
            <c:strRef>
              <c:f>Kasoverzicht!$B$30</c:f>
              <c:strCache>
                <c:ptCount val="1"/>
                <c:pt idx="0">
                  <c:v>Totale uitgaven</c:v>
                </c:pt>
              </c:strCache>
            </c:strRef>
          </c:tx>
          <c:spPr>
            <a:solidFill>
              <a:schemeClr val="accent2"/>
            </a:solidFill>
            <a:ln>
              <a:noFill/>
            </a:ln>
            <a:effectLst/>
          </c:spPr>
          <c:invertIfNegative val="0"/>
          <c:val>
            <c:numRef>
              <c:f>Kasoverzicht!$D$30:$O$30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31E-4BE9-BBEC-7D61E41DCFE5}"/>
            </c:ext>
          </c:extLst>
        </c:ser>
        <c:dLbls>
          <c:showLegendKey val="0"/>
          <c:showVal val="0"/>
          <c:showCatName val="0"/>
          <c:showSerName val="0"/>
          <c:showPercent val="0"/>
          <c:showBubbleSize val="0"/>
        </c:dLbls>
        <c:gapWidth val="150"/>
        <c:axId val="476052256"/>
        <c:axId val="476054224"/>
      </c:barChart>
      <c:lineChart>
        <c:grouping val="standard"/>
        <c:varyColors val="0"/>
        <c:ser>
          <c:idx val="2"/>
          <c:order val="2"/>
          <c:tx>
            <c:strRef>
              <c:f>Kasoverzicht!$B$32</c:f>
              <c:strCache>
                <c:ptCount val="1"/>
                <c:pt idx="0">
                  <c:v>Resultaat</c:v>
                </c:pt>
              </c:strCache>
            </c:strRef>
          </c:tx>
          <c:spPr>
            <a:ln w="28575" cap="rnd">
              <a:solidFill>
                <a:schemeClr val="accent3"/>
              </a:solidFill>
              <a:round/>
            </a:ln>
            <a:effectLst/>
          </c:spPr>
          <c:marker>
            <c:symbol val="none"/>
          </c:marker>
          <c:val>
            <c:numRef>
              <c:f>Kasoverzicht!$D$32:$O$32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31E-4BE9-BBEC-7D61E41DCFE5}"/>
            </c:ext>
          </c:extLst>
        </c:ser>
        <c:dLbls>
          <c:showLegendKey val="0"/>
          <c:showVal val="0"/>
          <c:showCatName val="0"/>
          <c:showSerName val="0"/>
          <c:showPercent val="0"/>
          <c:showBubbleSize val="0"/>
        </c:dLbls>
        <c:marker val="1"/>
        <c:smooth val="0"/>
        <c:axId val="476052256"/>
        <c:axId val="476054224"/>
      </c:lineChart>
      <c:catAx>
        <c:axId val="4760522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76054224"/>
        <c:crosses val="autoZero"/>
        <c:auto val="1"/>
        <c:lblAlgn val="ctr"/>
        <c:lblOffset val="100"/>
        <c:noMultiLvlLbl val="0"/>
      </c:catAx>
      <c:valAx>
        <c:axId val="476054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7605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Kasoverzicht!A1"/><Relationship Id="rId13" Type="http://schemas.openxmlformats.org/officeDocument/2006/relationships/image" Target="../media/image3.jpeg"/><Relationship Id="rId3" Type="http://schemas.openxmlformats.org/officeDocument/2006/relationships/hyperlink" Target="#'I-grafisch'!A1"/><Relationship Id="rId7" Type="http://schemas.openxmlformats.org/officeDocument/2006/relationships/hyperlink" Target="#Vaste_Uitgaven!A1"/><Relationship Id="rId12" Type="http://schemas.openxmlformats.org/officeDocument/2006/relationships/image" Target="../media/image2.png"/><Relationship Id="rId2" Type="http://schemas.openxmlformats.org/officeDocument/2006/relationships/hyperlink" Target="#Inkomsten!A1"/><Relationship Id="rId1" Type="http://schemas.openxmlformats.org/officeDocument/2006/relationships/image" Target="../media/image1.png"/><Relationship Id="rId6" Type="http://schemas.openxmlformats.org/officeDocument/2006/relationships/hyperlink" Target="#JL_grafisch!A1"/><Relationship Id="rId11" Type="http://schemas.openxmlformats.org/officeDocument/2006/relationships/hyperlink" Target="http://www.uitzichtdoorinzicht.be/" TargetMode="External"/><Relationship Id="rId5" Type="http://schemas.openxmlformats.org/officeDocument/2006/relationships/hyperlink" Target="#Var_grafisch!A1"/><Relationship Id="rId10" Type="http://schemas.openxmlformats.org/officeDocument/2006/relationships/hyperlink" Target="#'Kasplanning J+1'!Afdrukbereik"/><Relationship Id="rId4" Type="http://schemas.openxmlformats.org/officeDocument/2006/relationships/hyperlink" Target="#Variabele_Uitgaven!A1"/><Relationship Id="rId9" Type="http://schemas.openxmlformats.org/officeDocument/2006/relationships/hyperlink" Target="#Investeringen!A1"/><Relationship Id="rId14" Type="http://schemas.openxmlformats.org/officeDocument/2006/relationships/hyperlink" Target="#Kasoverzicht_grafisch!A1"/></Relationships>
</file>

<file path=xl/drawings/_rels/drawing10.xml.rels><?xml version="1.0" encoding="UTF-8" standalone="yes"?>
<Relationships xmlns="http://schemas.openxmlformats.org/package/2006/relationships"><Relationship Id="rId3" Type="http://schemas.openxmlformats.org/officeDocument/2006/relationships/hyperlink" Target="#'Kasplanning J+1'!A1"/><Relationship Id="rId7" Type="http://schemas.openxmlformats.org/officeDocument/2006/relationships/image" Target="../media/image10.png"/><Relationship Id="rId2" Type="http://schemas.openxmlformats.org/officeDocument/2006/relationships/image" Target="../media/image4.png"/><Relationship Id="rId1" Type="http://schemas.openxmlformats.org/officeDocument/2006/relationships/hyperlink" Target="#Start!A1"/><Relationship Id="rId6" Type="http://schemas.openxmlformats.org/officeDocument/2006/relationships/image" Target="../media/image9.jpeg"/><Relationship Id="rId5" Type="http://schemas.openxmlformats.org/officeDocument/2006/relationships/hyperlink" Target="#Investeringen!Afdrukbereik"/><Relationship Id="rId4" Type="http://schemas.openxmlformats.org/officeDocument/2006/relationships/hyperlink" Target="#Kasoverzicht!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Start!A1"/></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Start!A1"/></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Start!A1"/></Relationships>
</file>

<file path=xl/drawings/_rels/drawing2.xml.rels><?xml version="1.0" encoding="UTF-8" standalone="yes"?>
<Relationships xmlns="http://schemas.openxmlformats.org/package/2006/relationships"><Relationship Id="rId3" Type="http://schemas.openxmlformats.org/officeDocument/2006/relationships/hyperlink" Target="#Variabele_Uitgaven!A1"/><Relationship Id="rId2" Type="http://schemas.openxmlformats.org/officeDocument/2006/relationships/hyperlink" Target="#'I-grafisch'!A1"/><Relationship Id="rId1" Type="http://schemas.openxmlformats.org/officeDocument/2006/relationships/image" Target="../media/image4.png"/><Relationship Id="rId4" Type="http://schemas.openxmlformats.org/officeDocument/2006/relationships/hyperlink" Target="#Start!A1"/></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komsten!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hyperlink" Target="#Vaste_Uitgaven!A1"/><Relationship Id="rId2" Type="http://schemas.openxmlformats.org/officeDocument/2006/relationships/image" Target="../media/image4.png"/><Relationship Id="rId1" Type="http://schemas.openxmlformats.org/officeDocument/2006/relationships/hyperlink" Target="#Start!A1"/><Relationship Id="rId5" Type="http://schemas.openxmlformats.org/officeDocument/2006/relationships/hyperlink" Target="#Inkomsten!A1"/><Relationship Id="rId4" Type="http://schemas.openxmlformats.org/officeDocument/2006/relationships/hyperlink" Target="#Var_grafisch!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Variabele_Uitgaven!A1"/><Relationship Id="rId4"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hyperlink" Target="#Kasoverzicht!A1"/><Relationship Id="rId2" Type="http://schemas.openxmlformats.org/officeDocument/2006/relationships/image" Target="../media/image4.png"/><Relationship Id="rId1" Type="http://schemas.openxmlformats.org/officeDocument/2006/relationships/hyperlink" Target="#Start!A1"/><Relationship Id="rId5" Type="http://schemas.openxmlformats.org/officeDocument/2006/relationships/hyperlink" Target="#Variabele_Uitgaven!A1"/><Relationship Id="rId4" Type="http://schemas.openxmlformats.org/officeDocument/2006/relationships/hyperlink" Target="#JL_grafisch!A1"/></Relationships>
</file>

<file path=xl/drawings/_rels/drawing7.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hyperlink" Target="#Vaste_Uitgaven!A1"/><Relationship Id="rId1" Type="http://schemas.openxmlformats.org/officeDocument/2006/relationships/chart" Target="../charts/chart6.xml"/><Relationship Id="rId4" Type="http://schemas.openxmlformats.org/officeDocument/2006/relationships/hyperlink" Target="#Kasoverzicht!A1"/></Relationships>
</file>

<file path=xl/drawings/_rels/drawing8.xml.rels><?xml version="1.0" encoding="UTF-8" standalone="yes"?>
<Relationships xmlns="http://schemas.openxmlformats.org/package/2006/relationships"><Relationship Id="rId3" Type="http://schemas.openxmlformats.org/officeDocument/2006/relationships/hyperlink" Target="#Investeringen!A1"/><Relationship Id="rId2" Type="http://schemas.openxmlformats.org/officeDocument/2006/relationships/image" Target="../media/image6.png"/><Relationship Id="rId1" Type="http://schemas.openxmlformats.org/officeDocument/2006/relationships/hyperlink" Target="#Start!A1"/><Relationship Id="rId6" Type="http://schemas.openxmlformats.org/officeDocument/2006/relationships/image" Target="../media/image8.jpeg"/><Relationship Id="rId5" Type="http://schemas.openxmlformats.org/officeDocument/2006/relationships/hyperlink" Target="#Kasoverzicht_grafisch!A1"/><Relationship Id="rId4"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hyperlink" Target="#Kasoverzicht!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68240</xdr:colOff>
      <xdr:row>0</xdr:row>
      <xdr:rowOff>187657</xdr:rowOff>
    </xdr:from>
    <xdr:to>
      <xdr:col>2</xdr:col>
      <xdr:colOff>381000</xdr:colOff>
      <xdr:row>6</xdr:row>
      <xdr:rowOff>70173</xdr:rowOff>
    </xdr:to>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srcRect r="22259"/>
        <a:stretch/>
      </xdr:blipFill>
      <xdr:spPr>
        <a:xfrm>
          <a:off x="68240" y="187657"/>
          <a:ext cx="739253" cy="1099441"/>
        </a:xfrm>
        <a:prstGeom prst="rect">
          <a:avLst/>
        </a:prstGeom>
      </xdr:spPr>
    </xdr:pic>
    <xdr:clientData/>
  </xdr:twoCellAnchor>
  <xdr:oneCellAnchor>
    <xdr:from>
      <xdr:col>2</xdr:col>
      <xdr:colOff>365760</xdr:colOff>
      <xdr:row>2</xdr:row>
      <xdr:rowOff>38101</xdr:rowOff>
    </xdr:from>
    <xdr:ext cx="1173480" cy="746760"/>
    <xdr:sp macro="" textlink="">
      <xdr:nvSpPr>
        <xdr:cNvPr id="7" name="Vijfhoek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1066800" y="525781"/>
          <a:ext cx="1173480" cy="746760"/>
        </a:xfrm>
        <a:prstGeom prst="homePlate">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overflow" horzOverflow="overflow" lIns="0" tIns="36000" rIns="0" bIns="72000" rtlCol="0" anchor="ctr">
          <a:noAutofit/>
        </a:bodyPr>
        <a:lstStyle/>
        <a:p>
          <a:pPr algn="ctr"/>
          <a:r>
            <a:rPr lang="nl-BE" sz="1100" b="1"/>
            <a:t>Start</a:t>
          </a:r>
        </a:p>
      </xdr:txBody>
    </xdr:sp>
    <xdr:clientData/>
  </xdr:oneCellAnchor>
  <xdr:twoCellAnchor>
    <xdr:from>
      <xdr:col>2</xdr:col>
      <xdr:colOff>373381</xdr:colOff>
      <xdr:row>0</xdr:row>
      <xdr:rowOff>83820</xdr:rowOff>
    </xdr:from>
    <xdr:to>
      <xdr:col>3</xdr:col>
      <xdr:colOff>563881</xdr:colOff>
      <xdr:row>2</xdr:row>
      <xdr:rowOff>38100</xdr:rowOff>
    </xdr:to>
    <xdr:sp macro="" textlink="">
      <xdr:nvSpPr>
        <xdr:cNvPr id="10" name="Rechthoek 9">
          <a:extLst>
            <a:ext uri="{FF2B5EF4-FFF2-40B4-BE49-F238E27FC236}">
              <a16:creationId xmlns:a16="http://schemas.microsoft.com/office/drawing/2014/main" id="{00000000-0008-0000-0000-00000A000000}"/>
            </a:ext>
          </a:extLst>
        </xdr:cNvPr>
        <xdr:cNvSpPr/>
      </xdr:nvSpPr>
      <xdr:spPr>
        <a:xfrm>
          <a:off x="799874" y="83820"/>
          <a:ext cx="798962" cy="443325"/>
        </a:xfrm>
        <a:prstGeom prst="rect">
          <a:avLst/>
        </a:prstGeom>
        <a:solidFill>
          <a:schemeClr val="bg1">
            <a:lumMod val="95000"/>
          </a:schemeClr>
        </a:solidFill>
        <a:ln>
          <a:solidFill>
            <a:srgbClr val="7030A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nl-BE" sz="1000" b="1"/>
            <a:t>Inkomsten</a:t>
          </a:r>
        </a:p>
      </xdr:txBody>
    </xdr:sp>
    <xdr:clientData/>
  </xdr:twoCellAnchor>
  <xdr:twoCellAnchor>
    <xdr:from>
      <xdr:col>4</xdr:col>
      <xdr:colOff>99060</xdr:colOff>
      <xdr:row>2</xdr:row>
      <xdr:rowOff>38100</xdr:rowOff>
    </xdr:from>
    <xdr:to>
      <xdr:col>6</xdr:col>
      <xdr:colOff>83820</xdr:colOff>
      <xdr:row>6</xdr:row>
      <xdr:rowOff>66675</xdr:rowOff>
    </xdr:to>
    <xdr:sp macro="" textlink="">
      <xdr:nvSpPr>
        <xdr:cNvPr id="11" name="Punthaak 10">
          <a:hlinkClick xmlns:r="http://schemas.openxmlformats.org/officeDocument/2006/relationships" r:id="rId3"/>
          <a:extLst>
            <a:ext uri="{FF2B5EF4-FFF2-40B4-BE49-F238E27FC236}">
              <a16:creationId xmlns:a16="http://schemas.microsoft.com/office/drawing/2014/main" id="{00000000-0008-0000-0000-00000B000000}"/>
            </a:ext>
          </a:extLst>
        </xdr:cNvPr>
        <xdr:cNvSpPr/>
      </xdr:nvSpPr>
      <xdr:spPr>
        <a:xfrm>
          <a:off x="2019300" y="525780"/>
          <a:ext cx="1203960" cy="760095"/>
        </a:xfrm>
        <a:prstGeom prst="chevron">
          <a:avLst/>
        </a:prstGeom>
        <a:solidFill>
          <a:srgbClr val="92D050"/>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lIns="0" tIns="36000" rIns="0" bIns="72000" rtlCol="0" anchor="ctr"/>
        <a:lstStyle/>
        <a:p>
          <a:pPr algn="r"/>
          <a:endParaRPr lang="nl-BE" sz="900" b="0">
            <a:solidFill>
              <a:schemeClr val="lt1"/>
            </a:solidFill>
            <a:latin typeface="+mn-lt"/>
            <a:ea typeface="+mn-ea"/>
            <a:cs typeface="+mn-cs"/>
          </a:endParaRPr>
        </a:p>
      </xdr:txBody>
    </xdr:sp>
    <xdr:clientData/>
  </xdr:twoCellAnchor>
  <xdr:twoCellAnchor>
    <xdr:from>
      <xdr:col>4</xdr:col>
      <xdr:colOff>101600</xdr:colOff>
      <xdr:row>0</xdr:row>
      <xdr:rowOff>99060</xdr:rowOff>
    </xdr:from>
    <xdr:to>
      <xdr:col>5</xdr:col>
      <xdr:colOff>312419</xdr:colOff>
      <xdr:row>2</xdr:row>
      <xdr:rowOff>27940</xdr:rowOff>
    </xdr:to>
    <xdr:sp macro="" textlink="">
      <xdr:nvSpPr>
        <xdr:cNvPr id="17" name="Rechthoek 16">
          <a:extLst>
            <a:ext uri="{FF2B5EF4-FFF2-40B4-BE49-F238E27FC236}">
              <a16:creationId xmlns:a16="http://schemas.microsoft.com/office/drawing/2014/main" id="{00000000-0008-0000-0000-000011000000}"/>
            </a:ext>
          </a:extLst>
        </xdr:cNvPr>
        <xdr:cNvSpPr/>
      </xdr:nvSpPr>
      <xdr:spPr>
        <a:xfrm>
          <a:off x="2021840" y="99060"/>
          <a:ext cx="820419" cy="416560"/>
        </a:xfrm>
        <a:prstGeom prst="rect">
          <a:avLst/>
        </a:prstGeom>
        <a:solidFill>
          <a:schemeClr val="bg1">
            <a:lumMod val="95000"/>
          </a:schemeClr>
        </a:solidFill>
        <a:ln>
          <a:solidFill>
            <a:srgbClr val="92D050"/>
          </a:solidFill>
        </a:ln>
      </xdr:spPr>
      <xdr:style>
        <a:lnRef idx="2">
          <a:schemeClr val="accent1"/>
        </a:lnRef>
        <a:fillRef idx="1">
          <a:schemeClr val="lt1"/>
        </a:fillRef>
        <a:effectRef idx="0">
          <a:schemeClr val="accent1"/>
        </a:effectRef>
        <a:fontRef idx="minor">
          <a:schemeClr val="dk1"/>
        </a:fontRef>
      </xdr:style>
      <xdr:txBody>
        <a:bodyPr vertOverflow="clip" horzOverflow="clip" tIns="36000" bIns="36000" rtlCol="0" anchor="ctr"/>
        <a:lstStyle/>
        <a:p>
          <a:pPr algn="ctr"/>
          <a:r>
            <a:rPr lang="nl-BE" sz="1000" b="1"/>
            <a:t>Grafiek</a:t>
          </a:r>
          <a:r>
            <a:rPr lang="nl-BE" sz="1050" b="1"/>
            <a:t> </a:t>
          </a:r>
        </a:p>
      </xdr:txBody>
    </xdr:sp>
    <xdr:clientData/>
  </xdr:twoCellAnchor>
  <xdr:twoCellAnchor>
    <xdr:from>
      <xdr:col>5</xdr:col>
      <xdr:colOff>495300</xdr:colOff>
      <xdr:row>2</xdr:row>
      <xdr:rowOff>38100</xdr:rowOff>
    </xdr:from>
    <xdr:to>
      <xdr:col>7</xdr:col>
      <xdr:colOff>480060</xdr:colOff>
      <xdr:row>6</xdr:row>
      <xdr:rowOff>66675</xdr:rowOff>
    </xdr:to>
    <xdr:sp macro="" textlink="">
      <xdr:nvSpPr>
        <xdr:cNvPr id="20" name="Punthaak 19">
          <a:hlinkClick xmlns:r="http://schemas.openxmlformats.org/officeDocument/2006/relationships" r:id="rId4"/>
          <a:extLst>
            <a:ext uri="{FF2B5EF4-FFF2-40B4-BE49-F238E27FC236}">
              <a16:creationId xmlns:a16="http://schemas.microsoft.com/office/drawing/2014/main" id="{00000000-0008-0000-0000-000014000000}"/>
            </a:ext>
          </a:extLst>
        </xdr:cNvPr>
        <xdr:cNvSpPr/>
      </xdr:nvSpPr>
      <xdr:spPr>
        <a:xfrm>
          <a:off x="3025140" y="525780"/>
          <a:ext cx="1203960" cy="760095"/>
        </a:xfrm>
        <a:prstGeom prst="chevron">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lIns="0" tIns="36000" rIns="0" bIns="72000" rtlCol="0" anchor="ctr"/>
        <a:lstStyle/>
        <a:p>
          <a:pPr algn="r"/>
          <a:endParaRPr lang="nl-BE" sz="900" b="0">
            <a:solidFill>
              <a:schemeClr val="lt1"/>
            </a:solidFill>
            <a:latin typeface="+mn-lt"/>
            <a:ea typeface="+mn-ea"/>
            <a:cs typeface="+mn-cs"/>
          </a:endParaRPr>
        </a:p>
      </xdr:txBody>
    </xdr:sp>
    <xdr:clientData/>
  </xdr:twoCellAnchor>
  <xdr:twoCellAnchor>
    <xdr:from>
      <xdr:col>7</xdr:col>
      <xdr:colOff>289560</xdr:colOff>
      <xdr:row>2</xdr:row>
      <xdr:rowOff>45720</xdr:rowOff>
    </xdr:from>
    <xdr:to>
      <xdr:col>9</xdr:col>
      <xdr:colOff>274320</xdr:colOff>
      <xdr:row>6</xdr:row>
      <xdr:rowOff>74295</xdr:rowOff>
    </xdr:to>
    <xdr:sp macro="" textlink="">
      <xdr:nvSpPr>
        <xdr:cNvPr id="22" name="Punthaak 21">
          <a:hlinkClick xmlns:r="http://schemas.openxmlformats.org/officeDocument/2006/relationships" r:id="rId5"/>
          <a:extLst>
            <a:ext uri="{FF2B5EF4-FFF2-40B4-BE49-F238E27FC236}">
              <a16:creationId xmlns:a16="http://schemas.microsoft.com/office/drawing/2014/main" id="{00000000-0008-0000-0000-000016000000}"/>
            </a:ext>
          </a:extLst>
        </xdr:cNvPr>
        <xdr:cNvSpPr/>
      </xdr:nvSpPr>
      <xdr:spPr>
        <a:xfrm>
          <a:off x="4038600" y="533400"/>
          <a:ext cx="1203960" cy="760095"/>
        </a:xfrm>
        <a:prstGeom prst="chevron">
          <a:avLst/>
        </a:prstGeom>
        <a:solidFill>
          <a:srgbClr val="92D050"/>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lIns="0" tIns="36000" rIns="0" bIns="72000" rtlCol="0" anchor="ctr"/>
        <a:lstStyle/>
        <a:p>
          <a:pPr algn="r"/>
          <a:endParaRPr lang="nl-BE" sz="900" b="0">
            <a:solidFill>
              <a:schemeClr val="lt1"/>
            </a:solidFill>
            <a:latin typeface="+mn-lt"/>
            <a:ea typeface="+mn-ea"/>
            <a:cs typeface="+mn-cs"/>
          </a:endParaRPr>
        </a:p>
      </xdr:txBody>
    </xdr:sp>
    <xdr:clientData/>
  </xdr:twoCellAnchor>
  <xdr:twoCellAnchor>
    <xdr:from>
      <xdr:col>10</xdr:col>
      <xdr:colOff>449580</xdr:colOff>
      <xdr:row>2</xdr:row>
      <xdr:rowOff>45720</xdr:rowOff>
    </xdr:from>
    <xdr:to>
      <xdr:col>12</xdr:col>
      <xdr:colOff>434340</xdr:colOff>
      <xdr:row>6</xdr:row>
      <xdr:rowOff>74295</xdr:rowOff>
    </xdr:to>
    <xdr:sp macro="" textlink="">
      <xdr:nvSpPr>
        <xdr:cNvPr id="23" name="Punthaak 22">
          <a:hlinkClick xmlns:r="http://schemas.openxmlformats.org/officeDocument/2006/relationships" r:id="rId6"/>
          <a:extLst>
            <a:ext uri="{FF2B5EF4-FFF2-40B4-BE49-F238E27FC236}">
              <a16:creationId xmlns:a16="http://schemas.microsoft.com/office/drawing/2014/main" id="{00000000-0008-0000-0000-000017000000}"/>
            </a:ext>
          </a:extLst>
        </xdr:cNvPr>
        <xdr:cNvSpPr/>
      </xdr:nvSpPr>
      <xdr:spPr>
        <a:xfrm>
          <a:off x="6027420" y="533400"/>
          <a:ext cx="1203960" cy="760095"/>
        </a:xfrm>
        <a:prstGeom prst="chevron">
          <a:avLst/>
        </a:prstGeom>
        <a:solidFill>
          <a:srgbClr val="92D050"/>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lIns="0" tIns="36000" rIns="0" bIns="72000" rtlCol="0" anchor="ctr"/>
        <a:lstStyle/>
        <a:p>
          <a:pPr algn="r"/>
          <a:endParaRPr lang="nl-BE" sz="900" b="0">
            <a:solidFill>
              <a:schemeClr val="lt1"/>
            </a:solidFill>
            <a:latin typeface="+mn-lt"/>
            <a:ea typeface="+mn-ea"/>
            <a:cs typeface="+mn-cs"/>
          </a:endParaRPr>
        </a:p>
      </xdr:txBody>
    </xdr:sp>
    <xdr:clientData/>
  </xdr:twoCellAnchor>
  <xdr:twoCellAnchor>
    <xdr:from>
      <xdr:col>9</xdr:col>
      <xdr:colOff>76200</xdr:colOff>
      <xdr:row>2</xdr:row>
      <xdr:rowOff>53340</xdr:rowOff>
    </xdr:from>
    <xdr:to>
      <xdr:col>11</xdr:col>
      <xdr:colOff>60960</xdr:colOff>
      <xdr:row>6</xdr:row>
      <xdr:rowOff>81915</xdr:rowOff>
    </xdr:to>
    <xdr:sp macro="" textlink="">
      <xdr:nvSpPr>
        <xdr:cNvPr id="24" name="Punthaak 23">
          <a:hlinkClick xmlns:r="http://schemas.openxmlformats.org/officeDocument/2006/relationships" r:id="rId7"/>
          <a:extLst>
            <a:ext uri="{FF2B5EF4-FFF2-40B4-BE49-F238E27FC236}">
              <a16:creationId xmlns:a16="http://schemas.microsoft.com/office/drawing/2014/main" id="{00000000-0008-0000-0000-000018000000}"/>
            </a:ext>
          </a:extLst>
        </xdr:cNvPr>
        <xdr:cNvSpPr/>
      </xdr:nvSpPr>
      <xdr:spPr>
        <a:xfrm>
          <a:off x="5044440" y="541020"/>
          <a:ext cx="1203960" cy="760095"/>
        </a:xfrm>
        <a:prstGeom prst="chevron">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lIns="0" tIns="36000" rIns="0" bIns="72000" rtlCol="0" anchor="ctr"/>
        <a:lstStyle/>
        <a:p>
          <a:pPr algn="r"/>
          <a:endParaRPr lang="nl-BE" sz="900" b="0">
            <a:solidFill>
              <a:schemeClr val="lt1"/>
            </a:solidFill>
            <a:latin typeface="+mn-lt"/>
            <a:ea typeface="+mn-ea"/>
            <a:cs typeface="+mn-cs"/>
          </a:endParaRPr>
        </a:p>
      </xdr:txBody>
    </xdr:sp>
    <xdr:clientData/>
  </xdr:twoCellAnchor>
  <xdr:twoCellAnchor>
    <xdr:from>
      <xdr:col>12</xdr:col>
      <xdr:colOff>220980</xdr:colOff>
      <xdr:row>2</xdr:row>
      <xdr:rowOff>45720</xdr:rowOff>
    </xdr:from>
    <xdr:to>
      <xdr:col>14</xdr:col>
      <xdr:colOff>205740</xdr:colOff>
      <xdr:row>6</xdr:row>
      <xdr:rowOff>74295</xdr:rowOff>
    </xdr:to>
    <xdr:sp macro="" textlink="">
      <xdr:nvSpPr>
        <xdr:cNvPr id="25" name="Punthaak 24">
          <a:hlinkClick xmlns:r="http://schemas.openxmlformats.org/officeDocument/2006/relationships" r:id="rId8"/>
          <a:extLst>
            <a:ext uri="{FF2B5EF4-FFF2-40B4-BE49-F238E27FC236}">
              <a16:creationId xmlns:a16="http://schemas.microsoft.com/office/drawing/2014/main" id="{00000000-0008-0000-0000-000019000000}"/>
            </a:ext>
          </a:extLst>
        </xdr:cNvPr>
        <xdr:cNvSpPr/>
      </xdr:nvSpPr>
      <xdr:spPr>
        <a:xfrm>
          <a:off x="7018020" y="533400"/>
          <a:ext cx="1203960" cy="760095"/>
        </a:xfrm>
        <a:prstGeom prst="chevron">
          <a:avLst/>
        </a:prstGeom>
        <a:solidFill>
          <a:schemeClr val="accent4"/>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lIns="0" tIns="36000" rIns="0" bIns="72000" rtlCol="0" anchor="ctr"/>
        <a:lstStyle/>
        <a:p>
          <a:pPr algn="r"/>
          <a:endParaRPr lang="nl-BE" sz="900" b="0">
            <a:solidFill>
              <a:schemeClr val="lt1"/>
            </a:solidFill>
            <a:latin typeface="+mn-lt"/>
            <a:ea typeface="+mn-ea"/>
            <a:cs typeface="+mn-cs"/>
          </a:endParaRPr>
        </a:p>
      </xdr:txBody>
    </xdr:sp>
    <xdr:clientData/>
  </xdr:twoCellAnchor>
  <xdr:twoCellAnchor>
    <xdr:from>
      <xdr:col>5</xdr:col>
      <xdr:colOff>495300</xdr:colOff>
      <xdr:row>0</xdr:row>
      <xdr:rowOff>106680</xdr:rowOff>
    </xdr:from>
    <xdr:to>
      <xdr:col>7</xdr:col>
      <xdr:colOff>96519</xdr:colOff>
      <xdr:row>2</xdr:row>
      <xdr:rowOff>35560</xdr:rowOff>
    </xdr:to>
    <xdr:sp macro="" textlink="">
      <xdr:nvSpPr>
        <xdr:cNvPr id="29" name="Rechthoek 28">
          <a:extLst>
            <a:ext uri="{FF2B5EF4-FFF2-40B4-BE49-F238E27FC236}">
              <a16:creationId xmlns:a16="http://schemas.microsoft.com/office/drawing/2014/main" id="{00000000-0008-0000-0000-00001D000000}"/>
            </a:ext>
          </a:extLst>
        </xdr:cNvPr>
        <xdr:cNvSpPr/>
      </xdr:nvSpPr>
      <xdr:spPr>
        <a:xfrm>
          <a:off x="3025140" y="106680"/>
          <a:ext cx="820419" cy="416560"/>
        </a:xfrm>
        <a:prstGeom prst="rect">
          <a:avLst/>
        </a:prstGeom>
        <a:solidFill>
          <a:schemeClr val="bg1">
            <a:lumMod val="95000"/>
          </a:schemeClr>
        </a:solidFill>
        <a:ln>
          <a:solidFill>
            <a:srgbClr val="7030A0"/>
          </a:solidFill>
        </a:ln>
      </xdr:spPr>
      <xdr:style>
        <a:lnRef idx="2">
          <a:schemeClr val="accent1"/>
        </a:lnRef>
        <a:fillRef idx="1">
          <a:schemeClr val="lt1"/>
        </a:fillRef>
        <a:effectRef idx="0">
          <a:schemeClr val="accent1"/>
        </a:effectRef>
        <a:fontRef idx="minor">
          <a:schemeClr val="dk1"/>
        </a:fontRef>
      </xdr:style>
      <xdr:txBody>
        <a:bodyPr vertOverflow="clip" horzOverflow="clip" tIns="36000" bIns="36000" rtlCol="0" anchor="ctr"/>
        <a:lstStyle/>
        <a:p>
          <a:pPr algn="ctr"/>
          <a:r>
            <a:rPr lang="nl-BE" sz="1000" b="1"/>
            <a:t>Variabele</a:t>
          </a:r>
          <a:r>
            <a:rPr lang="nl-BE" sz="1000" b="1" baseline="0"/>
            <a:t> uitgaven</a:t>
          </a:r>
          <a:r>
            <a:rPr lang="nl-BE" sz="1000" b="1"/>
            <a:t> </a:t>
          </a:r>
        </a:p>
      </xdr:txBody>
    </xdr:sp>
    <xdr:clientData/>
  </xdr:twoCellAnchor>
  <xdr:twoCellAnchor>
    <xdr:from>
      <xdr:col>7</xdr:col>
      <xdr:colOff>297180</xdr:colOff>
      <xdr:row>0</xdr:row>
      <xdr:rowOff>114300</xdr:rowOff>
    </xdr:from>
    <xdr:to>
      <xdr:col>8</xdr:col>
      <xdr:colOff>507999</xdr:colOff>
      <xdr:row>2</xdr:row>
      <xdr:rowOff>43180</xdr:rowOff>
    </xdr:to>
    <xdr:sp macro="" textlink="">
      <xdr:nvSpPr>
        <xdr:cNvPr id="32" name="Rechthoek 31">
          <a:extLst>
            <a:ext uri="{FF2B5EF4-FFF2-40B4-BE49-F238E27FC236}">
              <a16:creationId xmlns:a16="http://schemas.microsoft.com/office/drawing/2014/main" id="{00000000-0008-0000-0000-000020000000}"/>
            </a:ext>
          </a:extLst>
        </xdr:cNvPr>
        <xdr:cNvSpPr/>
      </xdr:nvSpPr>
      <xdr:spPr>
        <a:xfrm>
          <a:off x="4046220" y="114300"/>
          <a:ext cx="820419" cy="416560"/>
        </a:xfrm>
        <a:prstGeom prst="rect">
          <a:avLst/>
        </a:prstGeom>
        <a:solidFill>
          <a:schemeClr val="bg1">
            <a:lumMod val="95000"/>
          </a:schemeClr>
        </a:solidFill>
        <a:ln>
          <a:solidFill>
            <a:srgbClr val="92D050"/>
          </a:solidFill>
        </a:ln>
      </xdr:spPr>
      <xdr:style>
        <a:lnRef idx="2">
          <a:schemeClr val="accent1"/>
        </a:lnRef>
        <a:fillRef idx="1">
          <a:schemeClr val="lt1"/>
        </a:fillRef>
        <a:effectRef idx="0">
          <a:schemeClr val="accent1"/>
        </a:effectRef>
        <a:fontRef idx="minor">
          <a:schemeClr val="dk1"/>
        </a:fontRef>
      </xdr:style>
      <xdr:txBody>
        <a:bodyPr vertOverflow="clip" horzOverflow="clip" tIns="36000" bIns="36000" rtlCol="0" anchor="ctr"/>
        <a:lstStyle/>
        <a:p>
          <a:pPr algn="ctr"/>
          <a:r>
            <a:rPr lang="nl-BE" sz="1000" b="1"/>
            <a:t>Grafiek</a:t>
          </a:r>
          <a:r>
            <a:rPr lang="nl-BE" sz="1050"/>
            <a:t> </a:t>
          </a:r>
        </a:p>
      </xdr:txBody>
    </xdr:sp>
    <xdr:clientData/>
  </xdr:twoCellAnchor>
  <xdr:twoCellAnchor>
    <xdr:from>
      <xdr:col>9</xdr:col>
      <xdr:colOff>76200</xdr:colOff>
      <xdr:row>0</xdr:row>
      <xdr:rowOff>114300</xdr:rowOff>
    </xdr:from>
    <xdr:to>
      <xdr:col>10</xdr:col>
      <xdr:colOff>287019</xdr:colOff>
      <xdr:row>2</xdr:row>
      <xdr:rowOff>43180</xdr:rowOff>
    </xdr:to>
    <xdr:sp macro="" textlink="">
      <xdr:nvSpPr>
        <xdr:cNvPr id="33" name="Rechthoek 32">
          <a:extLst>
            <a:ext uri="{FF2B5EF4-FFF2-40B4-BE49-F238E27FC236}">
              <a16:creationId xmlns:a16="http://schemas.microsoft.com/office/drawing/2014/main" id="{00000000-0008-0000-0000-000021000000}"/>
            </a:ext>
          </a:extLst>
        </xdr:cNvPr>
        <xdr:cNvSpPr/>
      </xdr:nvSpPr>
      <xdr:spPr>
        <a:xfrm>
          <a:off x="5044440" y="114300"/>
          <a:ext cx="820419" cy="416560"/>
        </a:xfrm>
        <a:prstGeom prst="rect">
          <a:avLst/>
        </a:prstGeom>
        <a:solidFill>
          <a:schemeClr val="bg1">
            <a:lumMod val="95000"/>
          </a:schemeClr>
        </a:solidFill>
        <a:ln>
          <a:solidFill>
            <a:srgbClr val="7030A0"/>
          </a:solidFill>
        </a:ln>
      </xdr:spPr>
      <xdr:style>
        <a:lnRef idx="2">
          <a:schemeClr val="accent1"/>
        </a:lnRef>
        <a:fillRef idx="1">
          <a:schemeClr val="lt1"/>
        </a:fillRef>
        <a:effectRef idx="0">
          <a:schemeClr val="accent1"/>
        </a:effectRef>
        <a:fontRef idx="minor">
          <a:schemeClr val="dk1"/>
        </a:fontRef>
      </xdr:style>
      <xdr:txBody>
        <a:bodyPr vertOverflow="clip" horzOverflow="clip" tIns="36000" bIns="36000" rtlCol="0" anchor="ctr"/>
        <a:lstStyle/>
        <a:p>
          <a:pPr algn="ctr"/>
          <a:r>
            <a:rPr lang="nl-BE" sz="1000" b="1"/>
            <a:t>Vaste uitgaven</a:t>
          </a:r>
          <a:r>
            <a:rPr lang="nl-BE" sz="1050" b="1"/>
            <a:t> </a:t>
          </a:r>
        </a:p>
      </xdr:txBody>
    </xdr:sp>
    <xdr:clientData/>
  </xdr:twoCellAnchor>
  <xdr:twoCellAnchor>
    <xdr:from>
      <xdr:col>12</xdr:col>
      <xdr:colOff>220980</xdr:colOff>
      <xdr:row>0</xdr:row>
      <xdr:rowOff>114300</xdr:rowOff>
    </xdr:from>
    <xdr:to>
      <xdr:col>13</xdr:col>
      <xdr:colOff>431799</xdr:colOff>
      <xdr:row>2</xdr:row>
      <xdr:rowOff>43180</xdr:rowOff>
    </xdr:to>
    <xdr:sp macro="" textlink="">
      <xdr:nvSpPr>
        <xdr:cNvPr id="34" name="Rechthoek 33">
          <a:extLst>
            <a:ext uri="{FF2B5EF4-FFF2-40B4-BE49-F238E27FC236}">
              <a16:creationId xmlns:a16="http://schemas.microsoft.com/office/drawing/2014/main" id="{00000000-0008-0000-0000-000022000000}"/>
            </a:ext>
          </a:extLst>
        </xdr:cNvPr>
        <xdr:cNvSpPr/>
      </xdr:nvSpPr>
      <xdr:spPr>
        <a:xfrm>
          <a:off x="7018020" y="114300"/>
          <a:ext cx="820419" cy="416560"/>
        </a:xfrm>
        <a:prstGeom prst="rect">
          <a:avLst/>
        </a:prstGeom>
        <a:solidFill>
          <a:schemeClr val="bg1">
            <a:lumMod val="95000"/>
          </a:schemeClr>
        </a:solidFill>
        <a:ln>
          <a:solidFill>
            <a:schemeClr val="accent4"/>
          </a:solidFill>
        </a:ln>
      </xdr:spPr>
      <xdr:style>
        <a:lnRef idx="2">
          <a:schemeClr val="accent1"/>
        </a:lnRef>
        <a:fillRef idx="1">
          <a:schemeClr val="lt1"/>
        </a:fillRef>
        <a:effectRef idx="0">
          <a:schemeClr val="accent1"/>
        </a:effectRef>
        <a:fontRef idx="minor">
          <a:schemeClr val="dk1"/>
        </a:fontRef>
      </xdr:style>
      <xdr:txBody>
        <a:bodyPr vertOverflow="clip" horzOverflow="clip" tIns="36000" bIns="36000" rtlCol="0" anchor="ctr"/>
        <a:lstStyle/>
        <a:p>
          <a:pPr algn="ctr"/>
          <a:r>
            <a:rPr lang="nl-BE" sz="1000" b="1"/>
            <a:t>Kas-overzicht</a:t>
          </a:r>
          <a:r>
            <a:rPr lang="nl-BE" sz="1050" b="1"/>
            <a:t> </a:t>
          </a:r>
        </a:p>
      </xdr:txBody>
    </xdr:sp>
    <xdr:clientData/>
  </xdr:twoCellAnchor>
  <xdr:twoCellAnchor>
    <xdr:from>
      <xdr:col>10</xdr:col>
      <xdr:colOff>449580</xdr:colOff>
      <xdr:row>0</xdr:row>
      <xdr:rowOff>114300</xdr:rowOff>
    </xdr:from>
    <xdr:to>
      <xdr:col>12</xdr:col>
      <xdr:colOff>50799</xdr:colOff>
      <xdr:row>2</xdr:row>
      <xdr:rowOff>43180</xdr:rowOff>
    </xdr:to>
    <xdr:sp macro="" textlink="">
      <xdr:nvSpPr>
        <xdr:cNvPr id="35" name="Rechthoek 34">
          <a:extLst>
            <a:ext uri="{FF2B5EF4-FFF2-40B4-BE49-F238E27FC236}">
              <a16:creationId xmlns:a16="http://schemas.microsoft.com/office/drawing/2014/main" id="{00000000-0008-0000-0000-000023000000}"/>
            </a:ext>
          </a:extLst>
        </xdr:cNvPr>
        <xdr:cNvSpPr/>
      </xdr:nvSpPr>
      <xdr:spPr>
        <a:xfrm>
          <a:off x="6027420" y="114300"/>
          <a:ext cx="820419" cy="416560"/>
        </a:xfrm>
        <a:prstGeom prst="rect">
          <a:avLst/>
        </a:prstGeom>
        <a:solidFill>
          <a:schemeClr val="bg1">
            <a:lumMod val="95000"/>
          </a:schemeClr>
        </a:solidFill>
        <a:ln>
          <a:solidFill>
            <a:srgbClr val="92D050"/>
          </a:solidFill>
        </a:ln>
      </xdr:spPr>
      <xdr:style>
        <a:lnRef idx="2">
          <a:schemeClr val="accent1"/>
        </a:lnRef>
        <a:fillRef idx="1">
          <a:schemeClr val="lt1"/>
        </a:fillRef>
        <a:effectRef idx="0">
          <a:schemeClr val="accent1"/>
        </a:effectRef>
        <a:fontRef idx="minor">
          <a:schemeClr val="dk1"/>
        </a:fontRef>
      </xdr:style>
      <xdr:txBody>
        <a:bodyPr vertOverflow="clip" horzOverflow="clip" tIns="36000" bIns="36000" rtlCol="0" anchor="ctr"/>
        <a:lstStyle/>
        <a:p>
          <a:pPr algn="ctr"/>
          <a:r>
            <a:rPr lang="nl-BE" sz="1000" b="1"/>
            <a:t>Jaarlast</a:t>
          </a:r>
          <a:r>
            <a:rPr lang="nl-BE" sz="1050" b="1"/>
            <a:t> </a:t>
          </a:r>
        </a:p>
      </xdr:txBody>
    </xdr:sp>
    <xdr:clientData/>
  </xdr:twoCellAnchor>
  <xdr:twoCellAnchor>
    <xdr:from>
      <xdr:col>14</xdr:col>
      <xdr:colOff>346550</xdr:colOff>
      <xdr:row>2</xdr:row>
      <xdr:rowOff>73299</xdr:rowOff>
    </xdr:from>
    <xdr:to>
      <xdr:col>16</xdr:col>
      <xdr:colOff>164240</xdr:colOff>
      <xdr:row>3</xdr:row>
      <xdr:rowOff>168341</xdr:rowOff>
    </xdr:to>
    <xdr:sp macro="" textlink="">
      <xdr:nvSpPr>
        <xdr:cNvPr id="38" name="Afgeronde rechthoek 37">
          <a:hlinkClick xmlns:r="http://schemas.openxmlformats.org/officeDocument/2006/relationships" r:id="rId9"/>
          <a:extLst>
            <a:ext uri="{FF2B5EF4-FFF2-40B4-BE49-F238E27FC236}">
              <a16:creationId xmlns:a16="http://schemas.microsoft.com/office/drawing/2014/main" id="{00000000-0008-0000-0000-000026000000}"/>
            </a:ext>
          </a:extLst>
        </xdr:cNvPr>
        <xdr:cNvSpPr/>
      </xdr:nvSpPr>
      <xdr:spPr>
        <a:xfrm>
          <a:off x="8116550" y="559299"/>
          <a:ext cx="1041690" cy="275042"/>
        </a:xfrm>
        <a:prstGeom prst="roundRect">
          <a:avLst/>
        </a:prstGeom>
        <a:solidFill>
          <a:srgbClr val="C0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BE" sz="1100" b="1"/>
            <a:t>Investeringen</a:t>
          </a:r>
        </a:p>
      </xdr:txBody>
    </xdr:sp>
    <xdr:clientData/>
  </xdr:twoCellAnchor>
  <xdr:twoCellAnchor>
    <xdr:from>
      <xdr:col>14</xdr:col>
      <xdr:colOff>347177</xdr:colOff>
      <xdr:row>4</xdr:row>
      <xdr:rowOff>160164</xdr:rowOff>
    </xdr:from>
    <xdr:to>
      <xdr:col>16</xdr:col>
      <xdr:colOff>153493</xdr:colOff>
      <xdr:row>6</xdr:row>
      <xdr:rowOff>75093</xdr:rowOff>
    </xdr:to>
    <xdr:sp macro="" textlink="">
      <xdr:nvSpPr>
        <xdr:cNvPr id="42" name="Afgeronde rechthoek 41">
          <a:hlinkClick xmlns:r="http://schemas.openxmlformats.org/officeDocument/2006/relationships" r:id="rId10"/>
          <a:extLst>
            <a:ext uri="{FF2B5EF4-FFF2-40B4-BE49-F238E27FC236}">
              <a16:creationId xmlns:a16="http://schemas.microsoft.com/office/drawing/2014/main" id="{00000000-0008-0000-0000-00002A000000}"/>
            </a:ext>
          </a:extLst>
        </xdr:cNvPr>
        <xdr:cNvSpPr/>
      </xdr:nvSpPr>
      <xdr:spPr>
        <a:xfrm>
          <a:off x="8117177" y="1006164"/>
          <a:ext cx="1030316" cy="274929"/>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BE" sz="1100" b="1"/>
            <a:t>Kasplanning</a:t>
          </a:r>
        </a:p>
      </xdr:txBody>
    </xdr:sp>
    <xdr:clientData/>
  </xdr:twoCellAnchor>
  <xdr:twoCellAnchor editAs="oneCell">
    <xdr:from>
      <xdr:col>9</xdr:col>
      <xdr:colOff>139156</xdr:colOff>
      <xdr:row>17</xdr:row>
      <xdr:rowOff>169662</xdr:rowOff>
    </xdr:from>
    <xdr:to>
      <xdr:col>16</xdr:col>
      <xdr:colOff>123917</xdr:colOff>
      <xdr:row>22</xdr:row>
      <xdr:rowOff>2105</xdr:rowOff>
    </xdr:to>
    <xdr:pic>
      <xdr:nvPicPr>
        <xdr:cNvPr id="44" name="Afbeelding 43">
          <a:hlinkClick xmlns:r="http://schemas.openxmlformats.org/officeDocument/2006/relationships" r:id="rId1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2"/>
        <a:stretch>
          <a:fillRect/>
        </a:stretch>
      </xdr:blipFill>
      <xdr:spPr>
        <a:xfrm>
          <a:off x="4826278" y="3371158"/>
          <a:ext cx="4244286" cy="736976"/>
        </a:xfrm>
        <a:prstGeom prst="rect">
          <a:avLst/>
        </a:prstGeom>
        <a:ln w="3175" cap="sq">
          <a:noFill/>
          <a:prstDash val="solid"/>
          <a:miter lim="800000"/>
        </a:ln>
        <a:effectLst>
          <a:outerShdw blurRad="50800" dist="38100" dir="2700000" algn="tl" rotWithShape="0">
            <a:srgbClr val="000000">
              <a:alpha val="43000"/>
            </a:srgbClr>
          </a:outerShdw>
        </a:effectLst>
      </xdr:spPr>
    </xdr:pic>
    <xdr:clientData/>
  </xdr:twoCellAnchor>
  <xdr:twoCellAnchor>
    <xdr:from>
      <xdr:col>6</xdr:col>
      <xdr:colOff>216000</xdr:colOff>
      <xdr:row>8</xdr:row>
      <xdr:rowOff>7620</xdr:rowOff>
    </xdr:from>
    <xdr:to>
      <xdr:col>16</xdr:col>
      <xdr:colOff>132000</xdr:colOff>
      <xdr:row>17</xdr:row>
      <xdr:rowOff>48000</xdr:rowOff>
    </xdr:to>
    <xdr:sp macro="" textlink="">
      <xdr:nvSpPr>
        <xdr:cNvPr id="46" name="Tekstvak 45">
          <a:hlinkClick xmlns:r="http://schemas.openxmlformats.org/officeDocument/2006/relationships" r:id="rId11"/>
          <a:extLst>
            <a:ext uri="{FF2B5EF4-FFF2-40B4-BE49-F238E27FC236}">
              <a16:creationId xmlns:a16="http://schemas.microsoft.com/office/drawing/2014/main" id="{00000000-0008-0000-0000-00002E000000}"/>
            </a:ext>
          </a:extLst>
        </xdr:cNvPr>
        <xdr:cNvSpPr txBox="1"/>
      </xdr:nvSpPr>
      <xdr:spPr>
        <a:xfrm>
          <a:off x="3090000" y="1573620"/>
          <a:ext cx="6036000" cy="1660380"/>
        </a:xfrm>
        <a:prstGeom prst="rect">
          <a:avLst/>
        </a:prstGeom>
        <a:ln>
          <a:solidFill>
            <a:srgbClr val="7030A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nl-BE" sz="1000" b="1" spc="10">
              <a:solidFill>
                <a:schemeClr val="tx1">
                  <a:lumMod val="75000"/>
                  <a:lumOff val="25000"/>
                </a:schemeClr>
              </a:solidFill>
            </a:rPr>
            <a:t>Krijg</a:t>
          </a:r>
          <a:r>
            <a:rPr lang="nl-BE" sz="1000" b="1" spc="10" baseline="0">
              <a:solidFill>
                <a:schemeClr val="tx1">
                  <a:lumMod val="75000"/>
                  <a:lumOff val="25000"/>
                </a:schemeClr>
              </a:solidFill>
            </a:rPr>
            <a:t> (uitzicht door) inzicht in je cijfers! </a:t>
          </a:r>
        </a:p>
        <a:p>
          <a:r>
            <a:rPr lang="nl-BE" sz="1000" b="0" spc="10" baseline="0">
              <a:solidFill>
                <a:schemeClr val="tx1">
                  <a:lumMod val="75000"/>
                  <a:lumOff val="25000"/>
                </a:schemeClr>
              </a:solidFill>
            </a:rPr>
            <a:t>Wil je weten welke financiële behoeften je hebt?</a:t>
          </a:r>
        </a:p>
        <a:p>
          <a:r>
            <a:rPr lang="nl-BE" sz="1000" b="0" spc="10">
              <a:solidFill>
                <a:schemeClr val="tx1">
                  <a:lumMod val="75000"/>
                  <a:lumOff val="25000"/>
                </a:schemeClr>
              </a:solidFill>
            </a:rPr>
            <a:t>Doorloop</a:t>
          </a:r>
          <a:r>
            <a:rPr lang="nl-BE" sz="1000" b="0" spc="10" baseline="0">
              <a:solidFill>
                <a:schemeClr val="tx1">
                  <a:lumMod val="75000"/>
                  <a:lumOff val="25000"/>
                </a:schemeClr>
              </a:solidFill>
            </a:rPr>
            <a:t> het stappenplan, krijg een goed visueel beeld van je zaken en kom tot een duidelijk kasoverzicht.</a:t>
          </a:r>
        </a:p>
        <a:p>
          <a:r>
            <a:rPr lang="nl-BE" sz="1000" b="0" spc="10" baseline="0">
              <a:solidFill>
                <a:schemeClr val="tx1">
                  <a:lumMod val="75000"/>
                  <a:lumOff val="25000"/>
                </a:schemeClr>
              </a:solidFill>
            </a:rPr>
            <a:t>Welke investeringen staan er nog op stapel en welke invloed ze op je kasplanning de komende jaren?</a:t>
          </a:r>
        </a:p>
        <a:p>
          <a:endParaRPr lang="nl-BE" sz="1000" b="0" spc="10" baseline="0">
            <a:solidFill>
              <a:schemeClr val="tx1">
                <a:lumMod val="75000"/>
                <a:lumOff val="25000"/>
              </a:schemeClr>
            </a:solidFill>
          </a:endParaRPr>
        </a:p>
        <a:p>
          <a:r>
            <a:rPr lang="nl-BE" sz="1000" b="0" spc="10" baseline="0">
              <a:solidFill>
                <a:schemeClr val="tx1">
                  <a:lumMod val="75000"/>
                  <a:lumOff val="25000"/>
                </a:schemeClr>
              </a:solidFill>
            </a:rPr>
            <a:t>Deze tool, ontworpen in het kader van het project Uitzicht door Inzicht - kompas voor sleutelmomenten </a:t>
          </a:r>
        </a:p>
        <a:p>
          <a:r>
            <a:rPr lang="nl-BE" sz="1000" b="0" spc="10" baseline="0">
              <a:solidFill>
                <a:schemeClr val="tx1">
                  <a:lumMod val="75000"/>
                  <a:lumOff val="25000"/>
                </a:schemeClr>
              </a:solidFill>
            </a:rPr>
            <a:t>helpt je op weg! </a:t>
          </a:r>
        </a:p>
        <a:p>
          <a:endParaRPr lang="nl-BE" sz="1000" b="0" spc="10">
            <a:solidFill>
              <a:schemeClr val="tx1">
                <a:lumMod val="75000"/>
                <a:lumOff val="25000"/>
              </a:schemeClr>
            </a:solidFill>
          </a:endParaRPr>
        </a:p>
        <a:p>
          <a:r>
            <a:rPr lang="nl-BE" sz="1000" b="0" spc="10">
              <a:solidFill>
                <a:schemeClr val="tx1">
                  <a:lumMod val="75000"/>
                  <a:lumOff val="25000"/>
                </a:schemeClr>
              </a:solidFill>
            </a:rPr>
            <a:t>Graag hulp bij het analyseren van je bedrijf(scijfers)? Spreek erover met je adviseurs (boekhouder, bank,…) Het geeft je meer en betere inzichten!</a:t>
          </a:r>
        </a:p>
      </xdr:txBody>
    </xdr:sp>
    <xdr:clientData/>
  </xdr:twoCellAnchor>
  <xdr:twoCellAnchor editAs="oneCell">
    <xdr:from>
      <xdr:col>3</xdr:col>
      <xdr:colOff>153497</xdr:colOff>
      <xdr:row>8</xdr:row>
      <xdr:rowOff>5483</xdr:rowOff>
    </xdr:from>
    <xdr:to>
      <xdr:col>5</xdr:col>
      <xdr:colOff>564648</xdr:colOff>
      <xdr:row>16</xdr:row>
      <xdr:rowOff>172049</xdr:rowOff>
    </xdr:to>
    <xdr:pic>
      <xdr:nvPicPr>
        <xdr:cNvPr id="27" name="irc_mi" descr="Afbeeldingsresultaat voor koe prent">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189598" y="1578821"/>
          <a:ext cx="1628158" cy="1613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378258</xdr:colOff>
      <xdr:row>8</xdr:row>
      <xdr:rowOff>142533</xdr:rowOff>
    </xdr:from>
    <xdr:to>
      <xdr:col>3</xdr:col>
      <xdr:colOff>520790</xdr:colOff>
      <xdr:row>16</xdr:row>
      <xdr:rowOff>32892</xdr:rowOff>
    </xdr:to>
    <xdr:sp macro="" textlink="">
      <xdr:nvSpPr>
        <xdr:cNvPr id="2" name="Rechthoek 1">
          <a:extLst>
            <a:ext uri="{FF2B5EF4-FFF2-40B4-BE49-F238E27FC236}">
              <a16:creationId xmlns:a16="http://schemas.microsoft.com/office/drawing/2014/main" id="{00000000-0008-0000-0000-000002000000}"/>
            </a:ext>
          </a:extLst>
        </xdr:cNvPr>
        <xdr:cNvSpPr/>
      </xdr:nvSpPr>
      <xdr:spPr>
        <a:xfrm>
          <a:off x="805855" y="1715871"/>
          <a:ext cx="751036" cy="1337611"/>
        </a:xfrm>
        <a:prstGeom prst="rect">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100" b="1"/>
            <a:t>Tool</a:t>
          </a:r>
        </a:p>
        <a:p>
          <a:pPr algn="ctr"/>
          <a:r>
            <a:rPr lang="nl-BE" sz="1100" b="1"/>
            <a:t>Melkvee</a:t>
          </a:r>
        </a:p>
      </xdr:txBody>
    </xdr:sp>
    <xdr:clientData/>
  </xdr:twoCellAnchor>
  <xdr:twoCellAnchor>
    <xdr:from>
      <xdr:col>14</xdr:col>
      <xdr:colOff>339885</xdr:colOff>
      <xdr:row>0</xdr:row>
      <xdr:rowOff>115122</xdr:rowOff>
    </xdr:from>
    <xdr:to>
      <xdr:col>16</xdr:col>
      <xdr:colOff>146201</xdr:colOff>
      <xdr:row>1</xdr:row>
      <xdr:rowOff>84871</xdr:rowOff>
    </xdr:to>
    <xdr:sp macro="" textlink="">
      <xdr:nvSpPr>
        <xdr:cNvPr id="28" name="Afgeronde rechthoek 27">
          <a:hlinkClick xmlns:r="http://schemas.openxmlformats.org/officeDocument/2006/relationships" r:id="rId14"/>
          <a:extLst>
            <a:ext uri="{FF2B5EF4-FFF2-40B4-BE49-F238E27FC236}">
              <a16:creationId xmlns:a16="http://schemas.microsoft.com/office/drawing/2014/main" id="{00000000-0008-0000-0000-00001C000000}"/>
            </a:ext>
          </a:extLst>
        </xdr:cNvPr>
        <xdr:cNvSpPr/>
      </xdr:nvSpPr>
      <xdr:spPr>
        <a:xfrm>
          <a:off x="8069525" y="115122"/>
          <a:ext cx="1023323" cy="276742"/>
        </a:xfrm>
        <a:prstGeom prst="roundRect">
          <a:avLst/>
        </a:prstGeom>
        <a:solidFill>
          <a:srgbClr val="92D05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BE" sz="1100" b="1"/>
            <a:t>Grafiek</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xdr:rowOff>
    </xdr:from>
    <xdr:to>
      <xdr:col>2</xdr:col>
      <xdr:colOff>595826</xdr:colOff>
      <xdr:row>2</xdr:row>
      <xdr:rowOff>77058</xdr:rowOff>
    </xdr:to>
    <xdr:sp macro="" textlink="">
      <xdr:nvSpPr>
        <xdr:cNvPr id="2" name="Rechthoek 1">
          <a:extLst>
            <a:ext uri="{FF2B5EF4-FFF2-40B4-BE49-F238E27FC236}">
              <a16:creationId xmlns:a16="http://schemas.microsoft.com/office/drawing/2014/main" id="{00000000-0008-0000-0900-000002000000}"/>
            </a:ext>
          </a:extLst>
        </xdr:cNvPr>
        <xdr:cNvSpPr/>
      </xdr:nvSpPr>
      <xdr:spPr>
        <a:xfrm>
          <a:off x="266700" y="60961"/>
          <a:ext cx="900626" cy="259937"/>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Opslaan</a:t>
          </a:r>
        </a:p>
      </xdr:txBody>
    </xdr:sp>
    <xdr:clientData/>
  </xdr:twoCellAnchor>
  <xdr:twoCellAnchor>
    <xdr:from>
      <xdr:col>1</xdr:col>
      <xdr:colOff>1</xdr:colOff>
      <xdr:row>3</xdr:row>
      <xdr:rowOff>8563</xdr:rowOff>
    </xdr:from>
    <xdr:to>
      <xdr:col>3</xdr:col>
      <xdr:colOff>82121</xdr:colOff>
      <xdr:row>4</xdr:row>
      <xdr:rowOff>94181</xdr:rowOff>
    </xdr:to>
    <xdr:sp macro="" textlink="">
      <xdr:nvSpPr>
        <xdr:cNvPr id="3" name="Rechthoek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266701" y="435283"/>
          <a:ext cx="1560400" cy="268498"/>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startpagina</a:t>
          </a:r>
        </a:p>
      </xdr:txBody>
    </xdr:sp>
    <xdr:clientData/>
  </xdr:twoCellAnchor>
  <xdr:twoCellAnchor editAs="oneCell">
    <xdr:from>
      <xdr:col>4</xdr:col>
      <xdr:colOff>406257</xdr:colOff>
      <xdr:row>0</xdr:row>
      <xdr:rowOff>14300</xdr:rowOff>
    </xdr:from>
    <xdr:to>
      <xdr:col>5</xdr:col>
      <xdr:colOff>214508</xdr:colOff>
      <xdr:row>5</xdr:row>
      <xdr:rowOff>19556</xdr:rowOff>
    </xdr:to>
    <xdr:pic>
      <xdr:nvPicPr>
        <xdr:cNvPr id="4" name="Afbeelding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2760837" y="14300"/>
          <a:ext cx="821505" cy="797736"/>
        </a:xfrm>
        <a:prstGeom prst="rect">
          <a:avLst/>
        </a:prstGeom>
      </xdr:spPr>
    </xdr:pic>
    <xdr:clientData/>
  </xdr:twoCellAnchor>
  <xdr:twoCellAnchor>
    <xdr:from>
      <xdr:col>6</xdr:col>
      <xdr:colOff>336221</xdr:colOff>
      <xdr:row>1</xdr:row>
      <xdr:rowOff>90130</xdr:rowOff>
    </xdr:from>
    <xdr:to>
      <xdr:col>13</xdr:col>
      <xdr:colOff>368157</xdr:colOff>
      <xdr:row>4</xdr:row>
      <xdr:rowOff>32774</xdr:rowOff>
    </xdr:to>
    <xdr:sp macro="" textlink="">
      <xdr:nvSpPr>
        <xdr:cNvPr id="5" name="Toelichting met afgeronde rechthoek 23">
          <a:extLst>
            <a:ext uri="{FF2B5EF4-FFF2-40B4-BE49-F238E27FC236}">
              <a16:creationId xmlns:a16="http://schemas.microsoft.com/office/drawing/2014/main" id="{00000000-0008-0000-0900-000005000000}"/>
            </a:ext>
          </a:extLst>
        </xdr:cNvPr>
        <xdr:cNvSpPr/>
      </xdr:nvSpPr>
      <xdr:spPr>
        <a:xfrm>
          <a:off x="3910001" y="151090"/>
          <a:ext cx="3689536" cy="491284"/>
        </a:xfrm>
        <a:prstGeom prst="wedgeRoundRectCallout">
          <a:avLst>
            <a:gd name="adj1" fmla="val -58330"/>
            <a:gd name="adj2" fmla="val 11278"/>
            <a:gd name="adj3" fmla="val 16667"/>
          </a:avLst>
        </a:prstGeom>
        <a:ln/>
      </xdr:spPr>
      <xdr:style>
        <a:lnRef idx="2">
          <a:schemeClr val="accent3"/>
        </a:lnRef>
        <a:fillRef idx="1">
          <a:schemeClr val="lt1"/>
        </a:fillRef>
        <a:effectRef idx="0">
          <a:schemeClr val="accent3"/>
        </a:effectRef>
        <a:fontRef idx="minor">
          <a:schemeClr val="dk1"/>
        </a:fontRef>
      </xdr:style>
      <xdr:txBody>
        <a:bodyPr vertOverflow="clip" horzOverflow="clip" tIns="36000" bIns="36000" rtlCol="0" anchor="t"/>
        <a:lstStyle/>
        <a:p>
          <a:pPr algn="l"/>
          <a:r>
            <a:rPr lang="nl-BE" sz="1000" b="1">
              <a:solidFill>
                <a:schemeClr val="tx1">
                  <a:lumMod val="65000"/>
                  <a:lumOff val="35000"/>
                </a:schemeClr>
              </a:solidFill>
            </a:rPr>
            <a:t>Geplande</a:t>
          </a:r>
          <a:r>
            <a:rPr lang="nl-BE" sz="1000" b="1" baseline="0">
              <a:solidFill>
                <a:schemeClr val="tx1">
                  <a:lumMod val="65000"/>
                  <a:lumOff val="35000"/>
                </a:schemeClr>
              </a:solidFill>
            </a:rPr>
            <a:t> investeringen hebben een belangrijke invloed op je kaspositie.</a:t>
          </a:r>
          <a:r>
            <a:rPr lang="nl-BE" sz="1000" b="0" baseline="0">
              <a:solidFill>
                <a:schemeClr val="tx1">
                  <a:lumMod val="65000"/>
                  <a:lumOff val="35000"/>
                </a:schemeClr>
              </a:solidFill>
            </a:rPr>
            <a:t> Daarom is het belangrijk deze in beeld te brengen.</a:t>
          </a:r>
        </a:p>
      </xdr:txBody>
    </xdr:sp>
    <xdr:clientData/>
  </xdr:twoCellAnchor>
  <xdr:twoCellAnchor>
    <xdr:from>
      <xdr:col>13</xdr:col>
      <xdr:colOff>161191</xdr:colOff>
      <xdr:row>8</xdr:row>
      <xdr:rowOff>21981</xdr:rowOff>
    </xdr:from>
    <xdr:to>
      <xdr:col>15</xdr:col>
      <xdr:colOff>748807</xdr:colOff>
      <xdr:row>11</xdr:row>
      <xdr:rowOff>24814</xdr:rowOff>
    </xdr:to>
    <xdr:sp macro="" textlink="">
      <xdr:nvSpPr>
        <xdr:cNvPr id="6" name="PIJL-LINKS 3">
          <a:hlinkClick xmlns:r="http://schemas.openxmlformats.org/officeDocument/2006/relationships" r:id="rId3"/>
          <a:extLst>
            <a:ext uri="{FF2B5EF4-FFF2-40B4-BE49-F238E27FC236}">
              <a16:creationId xmlns:a16="http://schemas.microsoft.com/office/drawing/2014/main" id="{00000000-0008-0000-0900-000006000000}"/>
            </a:ext>
          </a:extLst>
        </xdr:cNvPr>
        <xdr:cNvSpPr/>
      </xdr:nvSpPr>
      <xdr:spPr>
        <a:xfrm flipH="1">
          <a:off x="10653345" y="1362808"/>
          <a:ext cx="2609847" cy="567006"/>
        </a:xfrm>
        <a:prstGeom prst="leftArrow">
          <a:avLst/>
        </a:prstGeom>
        <a:solidFill>
          <a:srgbClr val="92D050"/>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kasplanning</a:t>
          </a:r>
        </a:p>
      </xdr:txBody>
    </xdr:sp>
    <xdr:clientData/>
  </xdr:twoCellAnchor>
  <xdr:twoCellAnchor>
    <xdr:from>
      <xdr:col>1</xdr:col>
      <xdr:colOff>7620</xdr:colOff>
      <xdr:row>5</xdr:row>
      <xdr:rowOff>99060</xdr:rowOff>
    </xdr:from>
    <xdr:to>
      <xdr:col>15</xdr:col>
      <xdr:colOff>791307</xdr:colOff>
      <xdr:row>7</xdr:row>
      <xdr:rowOff>170603</xdr:rowOff>
    </xdr:to>
    <xdr:sp macro="" textlink="">
      <xdr:nvSpPr>
        <xdr:cNvPr id="7" name="Toelichting met PIJL-OMLAAG 9">
          <a:extLst>
            <a:ext uri="{FF2B5EF4-FFF2-40B4-BE49-F238E27FC236}">
              <a16:creationId xmlns:a16="http://schemas.microsoft.com/office/drawing/2014/main" id="{00000000-0008-0000-0900-000007000000}"/>
            </a:ext>
          </a:extLst>
        </xdr:cNvPr>
        <xdr:cNvSpPr/>
      </xdr:nvSpPr>
      <xdr:spPr>
        <a:xfrm>
          <a:off x="271389" y="890368"/>
          <a:ext cx="13232130" cy="437889"/>
        </a:xfrm>
        <a:prstGeom prst="downArrowCallou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BE" sz="1400" b="1" i="0" u="none" strike="noStrike" kern="0" cap="none" spc="0" normalizeH="0" baseline="0" noProof="0">
              <a:ln>
                <a:noFill/>
              </a:ln>
              <a:solidFill>
                <a:sysClr val="window" lastClr="FFFFFF"/>
              </a:solidFill>
              <a:effectLst/>
              <a:uLnTx/>
              <a:uFillTx/>
              <a:latin typeface="Calibri"/>
            </a:rPr>
            <a:t>Nieuwe investeringen</a:t>
          </a:r>
        </a:p>
      </xdr:txBody>
    </xdr:sp>
    <xdr:clientData/>
  </xdr:twoCellAnchor>
  <xdr:twoCellAnchor>
    <xdr:from>
      <xdr:col>10</xdr:col>
      <xdr:colOff>252481</xdr:colOff>
      <xdr:row>8</xdr:row>
      <xdr:rowOff>34026</xdr:rowOff>
    </xdr:from>
    <xdr:to>
      <xdr:col>13</xdr:col>
      <xdr:colOff>29307</xdr:colOff>
      <xdr:row>11</xdr:row>
      <xdr:rowOff>27964</xdr:rowOff>
    </xdr:to>
    <xdr:sp macro="" textlink="">
      <xdr:nvSpPr>
        <xdr:cNvPr id="12" name="Pijl-links 11">
          <a:hlinkClick xmlns:r="http://schemas.openxmlformats.org/officeDocument/2006/relationships" r:id="rId4"/>
          <a:extLst>
            <a:ext uri="{FF2B5EF4-FFF2-40B4-BE49-F238E27FC236}">
              <a16:creationId xmlns:a16="http://schemas.microsoft.com/office/drawing/2014/main" id="{00000000-0008-0000-0900-00000C000000}"/>
            </a:ext>
          </a:extLst>
        </xdr:cNvPr>
        <xdr:cNvSpPr/>
      </xdr:nvSpPr>
      <xdr:spPr>
        <a:xfrm>
          <a:off x="7960404" y="1374853"/>
          <a:ext cx="2561057" cy="558111"/>
        </a:xfrm>
        <a:prstGeom prst="leftArrow">
          <a:avLst/>
        </a:prstGeom>
        <a:solidFill>
          <a:schemeClr val="accent4"/>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000" b="1">
              <a:solidFill>
                <a:schemeClr val="bg1"/>
              </a:solidFill>
            </a:rPr>
            <a:t>Naar kasoverzicht</a:t>
          </a:r>
        </a:p>
      </xdr:txBody>
    </xdr:sp>
    <xdr:clientData/>
  </xdr:twoCellAnchor>
  <xdr:twoCellAnchor>
    <xdr:from>
      <xdr:col>1</xdr:col>
      <xdr:colOff>70701</xdr:colOff>
      <xdr:row>8</xdr:row>
      <xdr:rowOff>47134</xdr:rowOff>
    </xdr:from>
    <xdr:to>
      <xdr:col>10</xdr:col>
      <xdr:colOff>65210</xdr:colOff>
      <xdr:row>15</xdr:row>
      <xdr:rowOff>263769</xdr:rowOff>
    </xdr:to>
    <xdr:sp macro="" textlink="">
      <xdr:nvSpPr>
        <xdr:cNvPr id="14" name="Afgeronde rechthoek 13">
          <a:extLst>
            <a:ext uri="{FF2B5EF4-FFF2-40B4-BE49-F238E27FC236}">
              <a16:creationId xmlns:a16="http://schemas.microsoft.com/office/drawing/2014/main" id="{00000000-0008-0000-0900-00000E000000}"/>
            </a:ext>
          </a:extLst>
        </xdr:cNvPr>
        <xdr:cNvSpPr/>
      </xdr:nvSpPr>
      <xdr:spPr>
        <a:xfrm>
          <a:off x="334470" y="1387961"/>
          <a:ext cx="7438663" cy="1630731"/>
        </a:xfrm>
        <a:prstGeom prst="roundRect">
          <a:avLst/>
        </a:prstGeom>
        <a:solidFill>
          <a:schemeClr val="bg1"/>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b="1">
              <a:solidFill>
                <a:schemeClr val="tx1">
                  <a:lumMod val="75000"/>
                  <a:lumOff val="25000"/>
                </a:schemeClr>
              </a:solidFill>
            </a:rPr>
            <a:t>Stap 1</a:t>
          </a:r>
          <a:r>
            <a:rPr lang="nl-BE" sz="1100">
              <a:solidFill>
                <a:schemeClr val="tx1">
                  <a:lumMod val="75000"/>
                  <a:lumOff val="25000"/>
                </a:schemeClr>
              </a:solidFill>
            </a:rPr>
            <a:t>: Vul</a:t>
          </a:r>
          <a:r>
            <a:rPr lang="nl-BE" sz="1100" baseline="0">
              <a:solidFill>
                <a:schemeClr val="tx1">
                  <a:lumMod val="75000"/>
                  <a:lumOff val="25000"/>
                </a:schemeClr>
              </a:solidFill>
            </a:rPr>
            <a:t> in waarin je gaat investeren (bijvoorbeeld een stal, grond, machines,....).</a:t>
          </a:r>
        </a:p>
        <a:p>
          <a:pPr algn="l"/>
          <a:r>
            <a:rPr lang="nl-BE" sz="1100" b="1" baseline="0">
              <a:solidFill>
                <a:schemeClr val="tx1">
                  <a:lumMod val="75000"/>
                  <a:lumOff val="25000"/>
                </a:schemeClr>
              </a:solidFill>
            </a:rPr>
            <a:t>Stap 2</a:t>
          </a:r>
          <a:r>
            <a:rPr lang="nl-BE" sz="1100" baseline="0">
              <a:solidFill>
                <a:schemeClr val="tx1">
                  <a:lumMod val="75000"/>
                  <a:lumOff val="25000"/>
                </a:schemeClr>
              </a:solidFill>
            </a:rPr>
            <a:t>: Hoeveel bedraagt het investeringsbedrag - wees hierbij volledig en hou rekening met onvoorziene kosten.</a:t>
          </a:r>
        </a:p>
        <a:p>
          <a:pPr algn="l"/>
          <a:r>
            <a:rPr lang="nl-BE" sz="1100" b="1" baseline="0">
              <a:solidFill>
                <a:schemeClr val="tx1">
                  <a:lumMod val="75000"/>
                  <a:lumOff val="25000"/>
                </a:schemeClr>
              </a:solidFill>
            </a:rPr>
            <a:t>Stap 3</a:t>
          </a:r>
          <a:r>
            <a:rPr lang="nl-BE" sz="1100" baseline="0">
              <a:solidFill>
                <a:schemeClr val="tx1">
                  <a:lumMod val="75000"/>
                  <a:lumOff val="25000"/>
                </a:schemeClr>
              </a:solidFill>
            </a:rPr>
            <a:t>: Welk deel ga je lenen en welk deel betaal je met eigen middelen?</a:t>
          </a:r>
        </a:p>
        <a:p>
          <a:pPr algn="l"/>
          <a:r>
            <a:rPr lang="nl-BE" sz="1100" b="1" baseline="0">
              <a:solidFill>
                <a:schemeClr val="tx1">
                  <a:lumMod val="75000"/>
                  <a:lumOff val="25000"/>
                </a:schemeClr>
              </a:solidFill>
            </a:rPr>
            <a:t>Stap 4</a:t>
          </a:r>
          <a:r>
            <a:rPr lang="nl-BE" sz="1100" baseline="0">
              <a:solidFill>
                <a:schemeClr val="tx1">
                  <a:lumMod val="75000"/>
                  <a:lumOff val="25000"/>
                </a:schemeClr>
              </a:solidFill>
            </a:rPr>
            <a:t>: Welke </a:t>
          </a:r>
          <a:r>
            <a:rPr lang="nl-BE" sz="1100" u="sng" baseline="0">
              <a:solidFill>
                <a:schemeClr val="tx1">
                  <a:lumMod val="75000"/>
                  <a:lumOff val="25000"/>
                </a:schemeClr>
              </a:solidFill>
            </a:rPr>
            <a:t>extra/minder</a:t>
          </a:r>
          <a:r>
            <a:rPr lang="nl-BE" sz="1100" baseline="0">
              <a:solidFill>
                <a:schemeClr val="tx1">
                  <a:lumMod val="75000"/>
                  <a:lumOff val="25000"/>
                </a:schemeClr>
              </a:solidFill>
            </a:rPr>
            <a:t> inkomsten of uitgaven komen voort uit de investering? </a:t>
          </a:r>
          <a:endParaRPr lang="nl-BE" sz="1100" b="0" baseline="0">
            <a:solidFill>
              <a:schemeClr val="tx1">
                <a:lumMod val="75000"/>
                <a:lumOff val="25000"/>
              </a:schemeClr>
            </a:solidFill>
          </a:endParaRPr>
        </a:p>
        <a:p>
          <a:pPr algn="l"/>
          <a:r>
            <a:rPr lang="nl-BE" sz="1100" b="0" baseline="0">
              <a:solidFill>
                <a:schemeClr val="tx1">
                  <a:lumMod val="75000"/>
                  <a:lumOff val="25000"/>
                </a:schemeClr>
              </a:solidFill>
            </a:rPr>
            <a:t>	- een </a:t>
          </a:r>
          <a:r>
            <a:rPr lang="nl-BE" sz="1100" b="1" baseline="0">
              <a:solidFill>
                <a:schemeClr val="tx1">
                  <a:lumMod val="75000"/>
                  <a:lumOff val="25000"/>
                </a:schemeClr>
              </a:solidFill>
            </a:rPr>
            <a:t>stijging -&gt; geef je weer als een positief bedrag</a:t>
          </a:r>
        </a:p>
        <a:p>
          <a:pPr marL="0" marR="0" lvl="0" indent="0" algn="l" defTabSz="914400" eaLnBrk="1" fontAlgn="auto" latinLnBrk="0" hangingPunct="1">
            <a:lnSpc>
              <a:spcPct val="100000"/>
            </a:lnSpc>
            <a:spcBef>
              <a:spcPts val="0"/>
            </a:spcBef>
            <a:spcAft>
              <a:spcPts val="0"/>
            </a:spcAft>
            <a:buClrTx/>
            <a:buSzTx/>
            <a:buFontTx/>
            <a:buNone/>
            <a:tabLst/>
            <a:defRPr/>
          </a:pPr>
          <a:r>
            <a:rPr lang="nl-BE" sz="1100" b="1" baseline="0">
              <a:solidFill>
                <a:schemeClr val="tx1">
                  <a:lumMod val="75000"/>
                  <a:lumOff val="25000"/>
                </a:schemeClr>
              </a:solidFill>
            </a:rPr>
            <a:t>	</a:t>
          </a:r>
          <a:r>
            <a:rPr lang="nl-BE" sz="1100" b="0" baseline="0">
              <a:solidFill>
                <a:schemeClr val="tx1">
                  <a:lumMod val="75000"/>
                  <a:lumOff val="25000"/>
                </a:schemeClr>
              </a:solidFill>
            </a:rPr>
            <a:t>- een </a:t>
          </a:r>
          <a:r>
            <a:rPr lang="nl-BE" sz="1100" b="1" baseline="0">
              <a:solidFill>
                <a:schemeClr val="tx1">
                  <a:lumMod val="75000"/>
                  <a:lumOff val="25000"/>
                </a:schemeClr>
              </a:solidFill>
            </a:rPr>
            <a:t>daling -&gt; geef je weer als een negatief bedrag</a:t>
          </a:r>
        </a:p>
        <a:p>
          <a:pPr marL="0" marR="0" lvl="0" indent="0" algn="l" defTabSz="914400" eaLnBrk="1" fontAlgn="auto" latinLnBrk="0" hangingPunct="1">
            <a:lnSpc>
              <a:spcPct val="100000"/>
            </a:lnSpc>
            <a:spcBef>
              <a:spcPts val="0"/>
            </a:spcBef>
            <a:spcAft>
              <a:spcPts val="0"/>
            </a:spcAft>
            <a:buClrTx/>
            <a:buSzTx/>
            <a:buFontTx/>
            <a:buNone/>
            <a:tabLst/>
            <a:defRPr/>
          </a:pPr>
          <a:r>
            <a:rPr lang="nl-BE" sz="1100" b="1" baseline="0">
              <a:solidFill>
                <a:schemeClr val="tx1">
                  <a:lumMod val="75000"/>
                  <a:lumOff val="25000"/>
                </a:schemeClr>
              </a:solidFill>
              <a:effectLst/>
              <a:latin typeface="+mn-lt"/>
              <a:ea typeface="+mn-ea"/>
              <a:cs typeface="+mn-cs"/>
            </a:rPr>
            <a:t>Stap 5: </a:t>
          </a:r>
          <a:r>
            <a:rPr lang="nl-BE" sz="1100" b="0" baseline="0">
              <a:solidFill>
                <a:schemeClr val="tx1">
                  <a:lumMod val="75000"/>
                  <a:lumOff val="25000"/>
                </a:schemeClr>
              </a:solidFill>
              <a:effectLst/>
              <a:latin typeface="+mn-lt"/>
              <a:ea typeface="+mn-ea"/>
              <a:cs typeface="+mn-cs"/>
            </a:rPr>
            <a:t>Deze extra/minder inkomsten of uitgaven worden opgeteld bij het bestaande kasoverzicht en krijgen op die manier een plaats in de kasplanningen van de komende jaren. Ze worden gelijkmatig verspreid over de 12 maanden van het jaar. </a:t>
          </a:r>
          <a:endParaRPr lang="nl-BE" sz="1100" b="1" baseline="0">
            <a:solidFill>
              <a:schemeClr val="tx1">
                <a:lumMod val="75000"/>
                <a:lumOff val="25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nl-BE" sz="1100" b="0" baseline="0">
              <a:solidFill>
                <a:schemeClr val="lt1"/>
              </a:solidFill>
              <a:effectLst/>
              <a:latin typeface="+mn-lt"/>
              <a:ea typeface="+mn-ea"/>
              <a:cs typeface="+mn-cs"/>
            </a:rPr>
            <a:t>en opzichte van de huidige inkomsten of uitgaven </a:t>
          </a:r>
          <a:r>
            <a:rPr lang="nl-BE" sz="1100" b="1" baseline="0">
              <a:solidFill>
                <a:schemeClr val="lt1"/>
              </a:solidFill>
              <a:effectLst/>
              <a:latin typeface="+mn-lt"/>
              <a:ea typeface="+mn-ea"/>
              <a:cs typeface="+mn-cs"/>
            </a:rPr>
            <a:t>-&gt; geef </a:t>
          </a:r>
          <a:endParaRPr lang="nl-BE" sz="1100" baseline="0">
            <a:solidFill>
              <a:schemeClr val="tx1">
                <a:lumMod val="75000"/>
                <a:lumOff val="25000"/>
              </a:schemeClr>
            </a:solidFill>
          </a:endParaRPr>
        </a:p>
      </xdr:txBody>
    </xdr:sp>
    <xdr:clientData/>
  </xdr:twoCellAnchor>
  <xdr:twoCellAnchor>
    <xdr:from>
      <xdr:col>10</xdr:col>
      <xdr:colOff>183854</xdr:colOff>
      <xdr:row>12</xdr:row>
      <xdr:rowOff>32025</xdr:rowOff>
    </xdr:from>
    <xdr:to>
      <xdr:col>13</xdr:col>
      <xdr:colOff>51288</xdr:colOff>
      <xdr:row>15</xdr:row>
      <xdr:rowOff>255054</xdr:rowOff>
    </xdr:to>
    <xdr:sp macro="" textlink="">
      <xdr:nvSpPr>
        <xdr:cNvPr id="15" name="Afgeronde rechthoek 14">
          <a:hlinkClick xmlns:r="http://schemas.openxmlformats.org/officeDocument/2006/relationships" r:id="rId5"/>
          <a:extLst>
            <a:ext uri="{FF2B5EF4-FFF2-40B4-BE49-F238E27FC236}">
              <a16:creationId xmlns:a16="http://schemas.microsoft.com/office/drawing/2014/main" id="{00000000-0008-0000-0900-00000F000000}"/>
            </a:ext>
          </a:extLst>
        </xdr:cNvPr>
        <xdr:cNvSpPr/>
      </xdr:nvSpPr>
      <xdr:spPr>
        <a:xfrm>
          <a:off x="7891777" y="2127525"/>
          <a:ext cx="2651665" cy="882452"/>
        </a:xfrm>
        <a:prstGeom prst="roundRect">
          <a:avLst/>
        </a:prstGeom>
        <a:solidFill>
          <a:schemeClr val="accent3"/>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100" b="1"/>
            <a:t>Klik hier om investering</a:t>
          </a:r>
          <a:r>
            <a:rPr lang="nl-BE" sz="1100" b="1" baseline="0"/>
            <a:t> 1 in te geven</a:t>
          </a:r>
          <a:endParaRPr lang="nl-BE" sz="1100" b="1"/>
        </a:p>
      </xdr:txBody>
    </xdr:sp>
    <xdr:clientData/>
  </xdr:twoCellAnchor>
  <xdr:twoCellAnchor>
    <xdr:from>
      <xdr:col>7</xdr:col>
      <xdr:colOff>233857</xdr:colOff>
      <xdr:row>35</xdr:row>
      <xdr:rowOff>88451</xdr:rowOff>
    </xdr:from>
    <xdr:to>
      <xdr:col>9</xdr:col>
      <xdr:colOff>204550</xdr:colOff>
      <xdr:row>55</xdr:row>
      <xdr:rowOff>7856</xdr:rowOff>
    </xdr:to>
    <xdr:sp macro="" textlink="">
      <xdr:nvSpPr>
        <xdr:cNvPr id="9" name="Tekstvak 8">
          <a:extLst>
            <a:ext uri="{FF2B5EF4-FFF2-40B4-BE49-F238E27FC236}">
              <a16:creationId xmlns:a16="http://schemas.microsoft.com/office/drawing/2014/main" id="{00000000-0008-0000-0900-000009000000}"/>
            </a:ext>
          </a:extLst>
        </xdr:cNvPr>
        <xdr:cNvSpPr txBox="1"/>
      </xdr:nvSpPr>
      <xdr:spPr>
        <a:xfrm>
          <a:off x="6329857" y="8973214"/>
          <a:ext cx="1196178" cy="3548724"/>
        </a:xfrm>
        <a:prstGeom prst="rect">
          <a:avLst/>
        </a:prstGeom>
        <a:solidFill>
          <a:srgbClr val="7030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BE" sz="1100" b="1">
            <a:solidFill>
              <a:schemeClr val="bg1"/>
            </a:solidFill>
          </a:endParaRPr>
        </a:p>
        <a:p>
          <a:endParaRPr lang="nl-BE" sz="1100" b="1">
            <a:solidFill>
              <a:schemeClr val="bg1"/>
            </a:solidFill>
          </a:endParaRPr>
        </a:p>
        <a:p>
          <a:endParaRPr lang="nl-BE" sz="1100" b="1">
            <a:solidFill>
              <a:schemeClr val="bg1"/>
            </a:solidFill>
          </a:endParaRPr>
        </a:p>
        <a:p>
          <a:endParaRPr lang="nl-BE" sz="1100" b="1">
            <a:solidFill>
              <a:schemeClr val="bg1"/>
            </a:solidFill>
          </a:endParaRPr>
        </a:p>
        <a:p>
          <a:endParaRPr lang="nl-BE" sz="1100" b="1">
            <a:solidFill>
              <a:schemeClr val="bg1"/>
            </a:solidFill>
          </a:endParaRPr>
        </a:p>
        <a:p>
          <a:pPr algn="ctr"/>
          <a:r>
            <a:rPr lang="nl-BE" sz="1000" b="1">
              <a:solidFill>
                <a:schemeClr val="bg1"/>
              </a:solidFill>
            </a:rPr>
            <a:t>↑ = inkomsten of uitgaven stijgen</a:t>
          </a:r>
        </a:p>
        <a:p>
          <a:pPr algn="ctr"/>
          <a:endParaRPr lang="nl-BE" sz="1000" b="1">
            <a:solidFill>
              <a:schemeClr val="bg1"/>
            </a:solidFill>
          </a:endParaRPr>
        </a:p>
        <a:p>
          <a:pPr algn="ctr"/>
          <a:endParaRPr lang="nl-BE" sz="1000" b="1">
            <a:solidFill>
              <a:schemeClr val="bg1"/>
            </a:solidFill>
          </a:endParaRPr>
        </a:p>
        <a:p>
          <a:pPr algn="ctr"/>
          <a:endParaRPr lang="nl-BE" sz="1000" b="1">
            <a:solidFill>
              <a:schemeClr val="bg1"/>
            </a:solidFill>
          </a:endParaRPr>
        </a:p>
        <a:p>
          <a:pPr algn="ctr"/>
          <a:endParaRPr lang="nl-BE" sz="1000" b="1">
            <a:solidFill>
              <a:schemeClr val="bg1"/>
            </a:solidFill>
          </a:endParaRPr>
        </a:p>
        <a:p>
          <a:pPr algn="ctr"/>
          <a:endParaRPr lang="nl-BE" sz="1000" b="1">
            <a:solidFill>
              <a:schemeClr val="bg1"/>
            </a:solidFill>
          </a:endParaRPr>
        </a:p>
        <a:p>
          <a:pPr algn="ctr"/>
          <a:r>
            <a:rPr lang="nl-BE" sz="1000" b="1">
              <a:solidFill>
                <a:schemeClr val="bg1"/>
              </a:solidFill>
            </a:rPr>
            <a:t>↓ = inkomsten of</a:t>
          </a:r>
          <a:r>
            <a:rPr lang="nl-BE" sz="1000" b="1" baseline="0">
              <a:solidFill>
                <a:schemeClr val="bg1"/>
              </a:solidFill>
            </a:rPr>
            <a:t> uitgaven dalen</a:t>
          </a:r>
        </a:p>
        <a:p>
          <a:endParaRPr lang="nl-BE" sz="1100"/>
        </a:p>
      </xdr:txBody>
    </xdr:sp>
    <xdr:clientData/>
  </xdr:twoCellAnchor>
  <xdr:twoCellAnchor>
    <xdr:from>
      <xdr:col>7</xdr:col>
      <xdr:colOff>139211</xdr:colOff>
      <xdr:row>24</xdr:row>
      <xdr:rowOff>36634</xdr:rowOff>
    </xdr:from>
    <xdr:to>
      <xdr:col>9</xdr:col>
      <xdr:colOff>337037</xdr:colOff>
      <xdr:row>30</xdr:row>
      <xdr:rowOff>80597</xdr:rowOff>
    </xdr:to>
    <xdr:sp macro="" textlink="">
      <xdr:nvSpPr>
        <xdr:cNvPr id="18" name="PIJL-LINKS 3">
          <a:hlinkClick xmlns:r="http://schemas.openxmlformats.org/officeDocument/2006/relationships" r:id="rId3"/>
          <a:extLst>
            <a:ext uri="{FF2B5EF4-FFF2-40B4-BE49-F238E27FC236}">
              <a16:creationId xmlns:a16="http://schemas.microsoft.com/office/drawing/2014/main" id="{00000000-0008-0000-0900-000012000000}"/>
            </a:ext>
          </a:extLst>
        </xdr:cNvPr>
        <xdr:cNvSpPr/>
      </xdr:nvSpPr>
      <xdr:spPr>
        <a:xfrm flipH="1">
          <a:off x="6220557" y="6030057"/>
          <a:ext cx="1414095" cy="1150328"/>
        </a:xfrm>
        <a:prstGeom prst="leftArrow">
          <a:avLst/>
        </a:prstGeom>
        <a:solidFill>
          <a:schemeClr val="accent4"/>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kasplanning toekomstige</a:t>
          </a:r>
          <a:r>
            <a:rPr lang="nl-BE" sz="1000" b="1" baseline="0"/>
            <a:t> jaren</a:t>
          </a:r>
          <a:endParaRPr lang="nl-BE" sz="1000" b="1"/>
        </a:p>
      </xdr:txBody>
    </xdr:sp>
    <xdr:clientData/>
  </xdr:twoCellAnchor>
  <xdr:twoCellAnchor>
    <xdr:from>
      <xdr:col>1</xdr:col>
      <xdr:colOff>29308</xdr:colOff>
      <xdr:row>56</xdr:row>
      <xdr:rowOff>7327</xdr:rowOff>
    </xdr:from>
    <xdr:to>
      <xdr:col>16</xdr:col>
      <xdr:colOff>29308</xdr:colOff>
      <xdr:row>60</xdr:row>
      <xdr:rowOff>73269</xdr:rowOff>
    </xdr:to>
    <xdr:sp macro="" textlink="">
      <xdr:nvSpPr>
        <xdr:cNvPr id="8" name="Afgeronde rechthoek 7">
          <a:extLst>
            <a:ext uri="{FF2B5EF4-FFF2-40B4-BE49-F238E27FC236}">
              <a16:creationId xmlns:a16="http://schemas.microsoft.com/office/drawing/2014/main" id="{00000000-0008-0000-0900-000008000000}"/>
            </a:ext>
          </a:extLst>
        </xdr:cNvPr>
        <xdr:cNvSpPr/>
      </xdr:nvSpPr>
      <xdr:spPr>
        <a:xfrm>
          <a:off x="293077" y="11891596"/>
          <a:ext cx="13459558" cy="798635"/>
        </a:xfrm>
        <a:prstGeom prst="round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chemeClr val="bg1"/>
              </a:solidFill>
            </a:rPr>
            <a:t>	</a:t>
          </a:r>
        </a:p>
        <a:p>
          <a:pPr algn="l"/>
          <a:r>
            <a:rPr lang="nl-BE" sz="1100">
              <a:solidFill>
                <a:schemeClr val="bg1"/>
              </a:solidFill>
            </a:rPr>
            <a:t>	</a:t>
          </a:r>
          <a:r>
            <a:rPr lang="nl-BE" sz="1000">
              <a:solidFill>
                <a:sysClr val="windowText" lastClr="000000"/>
              </a:solidFill>
            </a:rPr>
            <a:t>- Probeer een zo realistisch </a:t>
          </a:r>
          <a:r>
            <a:rPr lang="nl-BE" sz="1000" baseline="0">
              <a:solidFill>
                <a:sysClr val="windowText" lastClr="000000"/>
              </a:solidFill>
            </a:rPr>
            <a:t>mogelijke inschatting te maken van de bijkomende kasstromen die een investering met zich meebrengt</a:t>
          </a:r>
        </a:p>
        <a:p>
          <a:pPr algn="l"/>
          <a:r>
            <a:rPr lang="nl-BE" sz="1000" baseline="0">
              <a:solidFill>
                <a:sysClr val="windowText" lastClr="000000"/>
              </a:solidFill>
            </a:rPr>
            <a:t>	- Vul enkel bedragen in voor de categorieën die op jouw investering van toepassing zijn. De rest laat je gewoon blanco.</a:t>
          </a:r>
          <a:endParaRPr lang="nl-BE" sz="1000">
            <a:solidFill>
              <a:sysClr val="windowText" lastClr="000000"/>
            </a:solidFill>
          </a:endParaRPr>
        </a:p>
      </xdr:txBody>
    </xdr:sp>
    <xdr:clientData/>
  </xdr:twoCellAnchor>
  <xdr:twoCellAnchor editAs="oneCell">
    <xdr:from>
      <xdr:col>1</xdr:col>
      <xdr:colOff>153866</xdr:colOff>
      <xdr:row>56</xdr:row>
      <xdr:rowOff>65943</xdr:rowOff>
    </xdr:from>
    <xdr:to>
      <xdr:col>2</xdr:col>
      <xdr:colOff>388327</xdr:colOff>
      <xdr:row>60</xdr:row>
      <xdr:rowOff>0</xdr:rowOff>
    </xdr:to>
    <xdr:pic>
      <xdr:nvPicPr>
        <xdr:cNvPr id="22" name="irc_mi" descr="Afbeeldingsresultaat voor tips">
          <a:extLst>
            <a:ext uri="{FF2B5EF4-FFF2-40B4-BE49-F238E27FC236}">
              <a16:creationId xmlns:a16="http://schemas.microsoft.com/office/drawing/2014/main" id="{00000000-0008-0000-0900-000016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17635" y="11950212"/>
          <a:ext cx="857250" cy="666750"/>
        </a:xfrm>
        <a:prstGeom prst="rect">
          <a:avLst/>
        </a:prstGeom>
        <a:noFill/>
        <a:ln>
          <a:noFill/>
        </a:ln>
      </xdr:spPr>
    </xdr:pic>
    <xdr:clientData/>
  </xdr:twoCellAnchor>
  <xdr:twoCellAnchor>
    <xdr:from>
      <xdr:col>13</xdr:col>
      <xdr:colOff>183173</xdr:colOff>
      <xdr:row>12</xdr:row>
      <xdr:rowOff>36634</xdr:rowOff>
    </xdr:from>
    <xdr:to>
      <xdr:col>15</xdr:col>
      <xdr:colOff>812607</xdr:colOff>
      <xdr:row>15</xdr:row>
      <xdr:rowOff>259663</xdr:rowOff>
    </xdr:to>
    <xdr:sp macro="" textlink="">
      <xdr:nvSpPr>
        <xdr:cNvPr id="16" name="Afgeronde rechthoek 15">
          <a:hlinkClick xmlns:r="http://schemas.openxmlformats.org/officeDocument/2006/relationships" r:id="rId5"/>
          <a:extLst>
            <a:ext uri="{FF2B5EF4-FFF2-40B4-BE49-F238E27FC236}">
              <a16:creationId xmlns:a16="http://schemas.microsoft.com/office/drawing/2014/main" id="{00000000-0008-0000-0900-000010000000}"/>
            </a:ext>
          </a:extLst>
        </xdr:cNvPr>
        <xdr:cNvSpPr/>
      </xdr:nvSpPr>
      <xdr:spPr>
        <a:xfrm>
          <a:off x="10675327" y="2132134"/>
          <a:ext cx="2651665" cy="882452"/>
        </a:xfrm>
        <a:prstGeom prst="roundRect">
          <a:avLst/>
        </a:prstGeom>
        <a:solidFill>
          <a:schemeClr val="accent3"/>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100" b="1"/>
            <a:t>Klik hier om investering</a:t>
          </a:r>
          <a:r>
            <a:rPr lang="nl-BE" sz="1100" b="1" baseline="0"/>
            <a:t> 2 in te geven</a:t>
          </a:r>
          <a:endParaRPr lang="nl-BE" sz="1100" b="1"/>
        </a:p>
      </xdr:txBody>
    </xdr:sp>
    <xdr:clientData/>
  </xdr:twoCellAnchor>
  <xdr:twoCellAnchor editAs="oneCell">
    <xdr:from>
      <xdr:col>1</xdr:col>
      <xdr:colOff>21981</xdr:colOff>
      <xdr:row>16</xdr:row>
      <xdr:rowOff>146538</xdr:rowOff>
    </xdr:from>
    <xdr:to>
      <xdr:col>3</xdr:col>
      <xdr:colOff>102577</xdr:colOff>
      <xdr:row>22</xdr:row>
      <xdr:rowOff>548457</xdr:rowOff>
    </xdr:to>
    <xdr:pic>
      <xdr:nvPicPr>
        <xdr:cNvPr id="11" name="Afbeelding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7"/>
        <a:stretch>
          <a:fillRect/>
        </a:stretch>
      </xdr:blipFill>
      <xdr:spPr>
        <a:xfrm>
          <a:off x="285750" y="3179884"/>
          <a:ext cx="1853712" cy="1845323"/>
        </a:xfrm>
        <a:prstGeom prst="rect">
          <a:avLst/>
        </a:prstGeom>
      </xdr:spPr>
    </xdr:pic>
    <xdr:clientData/>
  </xdr:twoCellAnchor>
  <xdr:twoCellAnchor>
    <xdr:from>
      <xdr:col>2</xdr:col>
      <xdr:colOff>1011116</xdr:colOff>
      <xdr:row>16</xdr:row>
      <xdr:rowOff>139211</xdr:rowOff>
    </xdr:from>
    <xdr:to>
      <xdr:col>15</xdr:col>
      <xdr:colOff>813289</xdr:colOff>
      <xdr:row>22</xdr:row>
      <xdr:rowOff>542192</xdr:rowOff>
    </xdr:to>
    <xdr:sp macro="" textlink="">
      <xdr:nvSpPr>
        <xdr:cNvPr id="13" name="Bijschrift met afgeronde rechthoek 12">
          <a:extLst>
            <a:ext uri="{FF2B5EF4-FFF2-40B4-BE49-F238E27FC236}">
              <a16:creationId xmlns:a16="http://schemas.microsoft.com/office/drawing/2014/main" id="{00000000-0008-0000-0900-00000D000000}"/>
            </a:ext>
          </a:extLst>
        </xdr:cNvPr>
        <xdr:cNvSpPr/>
      </xdr:nvSpPr>
      <xdr:spPr>
        <a:xfrm>
          <a:off x="1897674" y="3172557"/>
          <a:ext cx="11430000" cy="1846385"/>
        </a:xfrm>
        <a:prstGeom prst="wedgeRoundRectCallout">
          <a:avLst>
            <a:gd name="adj1" fmla="val -53194"/>
            <a:gd name="adj2" fmla="val 94"/>
            <a:gd name="adj3" fmla="val 16667"/>
          </a:avLst>
        </a:prstGeom>
        <a:solidFill>
          <a:schemeClr val="bg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b="1" i="1">
              <a:solidFill>
                <a:sysClr val="windowText" lastClr="000000"/>
              </a:solidFill>
            </a:rPr>
            <a:t>Bijvoorbeeld:</a:t>
          </a:r>
        </a:p>
        <a:p>
          <a:pPr algn="l"/>
          <a:r>
            <a:rPr lang="nl-BE" sz="1100" b="1" i="1">
              <a:solidFill>
                <a:sysClr val="windowText" lastClr="000000"/>
              </a:solidFill>
            </a:rPr>
            <a:t>Stap 1</a:t>
          </a:r>
          <a:r>
            <a:rPr lang="nl-BE" sz="1100" i="1">
              <a:solidFill>
                <a:sysClr val="windowText" lastClr="000000"/>
              </a:solidFill>
            </a:rPr>
            <a:t>: Je</a:t>
          </a:r>
          <a:r>
            <a:rPr lang="nl-BE" sz="1100" i="1" baseline="0">
              <a:solidFill>
                <a:sysClr val="windowText" lastClr="000000"/>
              </a:solidFill>
            </a:rPr>
            <a:t> investeert in een nieuwe machine</a:t>
          </a:r>
        </a:p>
        <a:p>
          <a:pPr algn="l"/>
          <a:r>
            <a:rPr lang="nl-BE" sz="1100" b="1" i="1" baseline="0">
              <a:solidFill>
                <a:sysClr val="windowText" lastClr="000000"/>
              </a:solidFill>
            </a:rPr>
            <a:t>Stap 2</a:t>
          </a:r>
          <a:r>
            <a:rPr lang="nl-BE" sz="1100" i="1" baseline="0">
              <a:solidFill>
                <a:sysClr val="windowText" lastClr="000000"/>
              </a:solidFill>
            </a:rPr>
            <a:t>: Deze kost 25 000 euro </a:t>
          </a:r>
        </a:p>
        <a:p>
          <a:pPr algn="l"/>
          <a:r>
            <a:rPr lang="nl-BE" sz="1100" b="1" i="1" baseline="0">
              <a:solidFill>
                <a:sysClr val="windowText" lastClr="000000"/>
              </a:solidFill>
            </a:rPr>
            <a:t>Stap 3</a:t>
          </a:r>
          <a:r>
            <a:rPr lang="nl-BE" sz="1100" i="1" baseline="0">
              <a:solidFill>
                <a:sysClr val="windowText" lastClr="000000"/>
              </a:solidFill>
            </a:rPr>
            <a:t>: Je betaalt met eigen middelen 5 000 euro, dus je leent 20 000 euro tegen een rente van 1,8%. In samenspraak met de bank is beslist om vanaf volgend jaar zowel kapitaal als interest af te betalen. Dus de komende jaren is dat 4 360, 4288 en 4 216 euro.</a:t>
          </a:r>
        </a:p>
        <a:p>
          <a:pPr algn="l"/>
          <a:r>
            <a:rPr lang="nl-BE" sz="1100" b="1" i="1" baseline="0">
              <a:solidFill>
                <a:sysClr val="windowText" lastClr="000000"/>
              </a:solidFill>
            </a:rPr>
            <a:t>Stap 4</a:t>
          </a:r>
          <a:r>
            <a:rPr lang="nl-BE" sz="1100" i="1" baseline="0">
              <a:solidFill>
                <a:sysClr val="windowText" lastClr="000000"/>
              </a:solidFill>
            </a:rPr>
            <a:t>: Door de machine bespaar je op loonwerk, je schat in dat je elk jaar 2 000 euro minder gaat moeten betalen (dus variabele uitgaven teelten voor de drie volgende jaren telkens </a:t>
          </a:r>
          <a:r>
            <a:rPr lang="nl-BE" sz="1100" b="1" i="1" baseline="0">
              <a:solidFill>
                <a:sysClr val="windowText" lastClr="000000"/>
              </a:solidFill>
            </a:rPr>
            <a:t>-2 000</a:t>
          </a:r>
          <a:r>
            <a:rPr lang="nl-BE" sz="1100" i="1" baseline="0">
              <a:solidFill>
                <a:sysClr val="windowText" lastClr="000000"/>
              </a:solidFill>
            </a:rPr>
            <a:t>). Daar tegenover staat een stijging van de aflossingen: </a:t>
          </a:r>
          <a:r>
            <a:rPr lang="nl-BE" sz="1100" b="1" i="1" baseline="0">
              <a:solidFill>
                <a:sysClr val="windowText" lastClr="000000"/>
              </a:solidFill>
            </a:rPr>
            <a:t>+ 4360, enz </a:t>
          </a:r>
          <a:r>
            <a:rPr lang="nl-BE" sz="1100" b="0" i="1" baseline="0">
              <a:solidFill>
                <a:sysClr val="windowText" lastClr="000000"/>
              </a:solidFill>
            </a:rPr>
            <a:t>.</a:t>
          </a:r>
          <a:r>
            <a:rPr lang="nl-BE" sz="1100" i="1" baseline="0">
              <a:solidFill>
                <a:sysClr val="windowText" lastClr="000000"/>
              </a:solidFill>
            </a:rPr>
            <a:t> (Ook is het goed om er rekening mee te houden dat je zelf meer op het veld gaat moeten werken, dus dit heeft wel invloed op je arbeidstijd.</a:t>
          </a:r>
        </a:p>
        <a:p>
          <a:pPr algn="l"/>
          <a:r>
            <a:rPr lang="nl-BE" sz="1100" b="1" i="1" baseline="0">
              <a:solidFill>
                <a:sysClr val="windowText" lastClr="000000"/>
              </a:solidFill>
            </a:rPr>
            <a:t>Stap 5</a:t>
          </a:r>
          <a:r>
            <a:rPr lang="nl-BE" sz="1100" i="1" baseline="0">
              <a:solidFill>
                <a:sysClr val="windowText" lastClr="000000"/>
              </a:solidFill>
            </a:rPr>
            <a:t>: Deze cijfers worden automatisch opgeteld bij de cijfers van het kasoverzicht, het totaal vind je telkens in de kasplanning van de komende jaren.</a:t>
          </a:r>
        </a:p>
        <a:p>
          <a:pPr algn="l"/>
          <a:endParaRPr lang="nl-BE" sz="1100" i="1" baseline="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88700</xdr:colOff>
      <xdr:row>0</xdr:row>
      <xdr:rowOff>8563</xdr:rowOff>
    </xdr:from>
    <xdr:to>
      <xdr:col>24</xdr:col>
      <xdr:colOff>136990</xdr:colOff>
      <xdr:row>1</xdr:row>
      <xdr:rowOff>59932</xdr:rowOff>
    </xdr:to>
    <xdr:sp macro="" textlink="">
      <xdr:nvSpPr>
        <xdr:cNvPr id="2" name="Rechthoek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2897920" y="8563"/>
          <a:ext cx="2181890" cy="234249"/>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startpagina</a:t>
          </a:r>
        </a:p>
      </xdr:txBody>
    </xdr:sp>
    <xdr:clientData/>
  </xdr:twoCellAnchor>
  <xdr:twoCellAnchor>
    <xdr:from>
      <xdr:col>1</xdr:col>
      <xdr:colOff>15240</xdr:colOff>
      <xdr:row>0</xdr:row>
      <xdr:rowOff>0</xdr:rowOff>
    </xdr:from>
    <xdr:to>
      <xdr:col>16</xdr:col>
      <xdr:colOff>0</xdr:colOff>
      <xdr:row>2</xdr:row>
      <xdr:rowOff>34246</xdr:rowOff>
    </xdr:to>
    <xdr:sp macro="" textlink="">
      <xdr:nvSpPr>
        <xdr:cNvPr id="3" name="Rechthoek 2">
          <a:extLst>
            <a:ext uri="{FF2B5EF4-FFF2-40B4-BE49-F238E27FC236}">
              <a16:creationId xmlns:a16="http://schemas.microsoft.com/office/drawing/2014/main" id="{00000000-0008-0000-0A00-000003000000}"/>
            </a:ext>
          </a:extLst>
        </xdr:cNvPr>
        <xdr:cNvSpPr/>
      </xdr:nvSpPr>
      <xdr:spPr>
        <a:xfrm>
          <a:off x="121920" y="0"/>
          <a:ext cx="10264140" cy="400006"/>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400" b="1"/>
            <a:t>KASPLANNING</a:t>
          </a:r>
          <a:r>
            <a:rPr lang="nl-BE" sz="2800" b="1"/>
            <a:t> </a:t>
          </a:r>
        </a:p>
      </xdr:txBody>
    </xdr:sp>
    <xdr:clientData/>
  </xdr:twoCellAnchor>
  <xdr:twoCellAnchor>
    <xdr:from>
      <xdr:col>0</xdr:col>
      <xdr:colOff>99916</xdr:colOff>
      <xdr:row>33</xdr:row>
      <xdr:rowOff>117040</xdr:rowOff>
    </xdr:from>
    <xdr:to>
      <xdr:col>2</xdr:col>
      <xdr:colOff>556517</xdr:colOff>
      <xdr:row>36</xdr:row>
      <xdr:rowOff>51371</xdr:rowOff>
    </xdr:to>
    <xdr:sp macro="" textlink="">
      <xdr:nvSpPr>
        <xdr:cNvPr id="4" name="Rechthoekig bijschrift 3">
          <a:extLst>
            <a:ext uri="{FF2B5EF4-FFF2-40B4-BE49-F238E27FC236}">
              <a16:creationId xmlns:a16="http://schemas.microsoft.com/office/drawing/2014/main" id="{00000000-0008-0000-0A00-000004000000}"/>
            </a:ext>
          </a:extLst>
        </xdr:cNvPr>
        <xdr:cNvSpPr/>
      </xdr:nvSpPr>
      <xdr:spPr>
        <a:xfrm>
          <a:off x="99916" y="6045400"/>
          <a:ext cx="2308261" cy="482971"/>
        </a:xfrm>
        <a:prstGeom prst="wedgeRectCallout">
          <a:avLst>
            <a:gd name="adj1" fmla="val 32458"/>
            <a:gd name="adj2" fmla="val -6438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ysClr val="windowText" lastClr="000000"/>
              </a:solidFill>
            </a:rPr>
            <a:t>Voeg</a:t>
          </a:r>
          <a:r>
            <a:rPr lang="nl-BE" sz="1100" baseline="0">
              <a:solidFill>
                <a:sysClr val="windowText" lastClr="000000"/>
              </a:solidFill>
            </a:rPr>
            <a:t> in de oranje cel het rekeningsaldo van eind vorig jaar toe</a:t>
          </a:r>
          <a:endParaRPr lang="nl-BE" sz="1100">
            <a:solidFill>
              <a:sysClr val="windowText" lastClr="000000"/>
            </a:solidFill>
          </a:endParaRPr>
        </a:p>
      </xdr:txBody>
    </xdr:sp>
    <xdr:clientData/>
  </xdr:twoCellAnchor>
  <xdr:twoCellAnchor>
    <xdr:from>
      <xdr:col>17</xdr:col>
      <xdr:colOff>0</xdr:colOff>
      <xdr:row>0</xdr:row>
      <xdr:rowOff>0</xdr:rowOff>
    </xdr:from>
    <xdr:to>
      <xdr:col>19</xdr:col>
      <xdr:colOff>8562</xdr:colOff>
      <xdr:row>2</xdr:row>
      <xdr:rowOff>77056</xdr:rowOff>
    </xdr:to>
    <xdr:sp macro="" textlink="">
      <xdr:nvSpPr>
        <xdr:cNvPr id="5" name="Rechthoekig bijschrift 4">
          <a:extLst>
            <a:ext uri="{FF2B5EF4-FFF2-40B4-BE49-F238E27FC236}">
              <a16:creationId xmlns:a16="http://schemas.microsoft.com/office/drawing/2014/main" id="{00000000-0008-0000-0A00-000005000000}"/>
            </a:ext>
          </a:extLst>
        </xdr:cNvPr>
        <xdr:cNvSpPr/>
      </xdr:nvSpPr>
      <xdr:spPr>
        <a:xfrm>
          <a:off x="10645140" y="0"/>
          <a:ext cx="2172642" cy="442816"/>
        </a:xfrm>
        <a:prstGeom prst="wedgeRectCallout">
          <a:avLst>
            <a:gd name="adj1" fmla="val 11266"/>
            <a:gd name="adj2" fmla="val 802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nl-BE" sz="1100" b="1"/>
            <a:t>Wat</a:t>
          </a:r>
          <a:r>
            <a:rPr lang="nl-BE" sz="1100" b="1" baseline="0"/>
            <a:t> is het effect van </a:t>
          </a:r>
          <a:r>
            <a:rPr lang="nl-BE" sz="1100" b="1"/>
            <a:t>wijzigingen</a:t>
          </a:r>
          <a:r>
            <a:rPr lang="nl-BE" sz="1100" b="1" baseline="0"/>
            <a:t>?</a:t>
          </a:r>
          <a:endParaRPr lang="nl-BE" sz="1100" b="1"/>
        </a:p>
      </xdr:txBody>
    </xdr:sp>
    <xdr:clientData/>
  </xdr:twoCellAnchor>
  <xdr:twoCellAnchor editAs="oneCell">
    <xdr:from>
      <xdr:col>16</xdr:col>
      <xdr:colOff>198541</xdr:colOff>
      <xdr:row>9</xdr:row>
      <xdr:rowOff>34246</xdr:rowOff>
    </xdr:from>
    <xdr:to>
      <xdr:col>17</xdr:col>
      <xdr:colOff>570442</xdr:colOff>
      <xdr:row>12</xdr:row>
      <xdr:rowOff>102741</xdr:rowOff>
    </xdr:to>
    <xdr:pic>
      <xdr:nvPicPr>
        <xdr:cNvPr id="6" name="Afbeelding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a:stretch>
          <a:fillRect/>
        </a:stretch>
      </xdr:blipFill>
      <xdr:spPr>
        <a:xfrm>
          <a:off x="10584601" y="1733506"/>
          <a:ext cx="630981" cy="632375"/>
        </a:xfrm>
        <a:prstGeom prst="rect">
          <a:avLst/>
        </a:prstGeom>
      </xdr:spPr>
    </xdr:pic>
    <xdr:clientData/>
  </xdr:twoCellAnchor>
  <xdr:twoCellAnchor>
    <xdr:from>
      <xdr:col>17</xdr:col>
      <xdr:colOff>590764</xdr:colOff>
      <xdr:row>9</xdr:row>
      <xdr:rowOff>128427</xdr:rowOff>
    </xdr:from>
    <xdr:to>
      <xdr:col>19</xdr:col>
      <xdr:colOff>17124</xdr:colOff>
      <xdr:row>12</xdr:row>
      <xdr:rowOff>51371</xdr:rowOff>
    </xdr:to>
    <xdr:sp macro="" textlink="">
      <xdr:nvSpPr>
        <xdr:cNvPr id="7" name="Bijschrift met afgeronde rechthoek 6">
          <a:extLst>
            <a:ext uri="{FF2B5EF4-FFF2-40B4-BE49-F238E27FC236}">
              <a16:creationId xmlns:a16="http://schemas.microsoft.com/office/drawing/2014/main" id="{00000000-0008-0000-0A00-000007000000}"/>
            </a:ext>
          </a:extLst>
        </xdr:cNvPr>
        <xdr:cNvSpPr/>
      </xdr:nvSpPr>
      <xdr:spPr>
        <a:xfrm>
          <a:off x="11235904" y="1827687"/>
          <a:ext cx="1590440" cy="486824"/>
        </a:xfrm>
        <a:prstGeom prst="wedgeRoundRectCallout">
          <a:avLst>
            <a:gd name="adj1" fmla="val -56855"/>
            <a:gd name="adj2" fmla="val 6944"/>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000"/>
            <a:t>Vul t</a:t>
          </a:r>
          <a:r>
            <a:rPr lang="nl-BE" sz="1000" baseline="0"/>
            <a:t>elkens het gewenste + of - % in en simuleer</a:t>
          </a:r>
          <a:endParaRPr lang="nl-BE" sz="1000"/>
        </a:p>
      </xdr:txBody>
    </xdr:sp>
    <xdr:clientData/>
  </xdr:twoCellAnchor>
  <xdr:twoCellAnchor>
    <xdr:from>
      <xdr:col>3</xdr:col>
      <xdr:colOff>496585</xdr:colOff>
      <xdr:row>33</xdr:row>
      <xdr:rowOff>136989</xdr:rowOff>
    </xdr:from>
    <xdr:to>
      <xdr:col>10</xdr:col>
      <xdr:colOff>419529</xdr:colOff>
      <xdr:row>36</xdr:row>
      <xdr:rowOff>71320</xdr:rowOff>
    </xdr:to>
    <xdr:sp macro="" textlink="">
      <xdr:nvSpPr>
        <xdr:cNvPr id="8" name="Rechthoekig bijschrift 7">
          <a:extLst>
            <a:ext uri="{FF2B5EF4-FFF2-40B4-BE49-F238E27FC236}">
              <a16:creationId xmlns:a16="http://schemas.microsoft.com/office/drawing/2014/main" id="{00000000-0008-0000-0A00-000008000000}"/>
            </a:ext>
          </a:extLst>
        </xdr:cNvPr>
        <xdr:cNvSpPr/>
      </xdr:nvSpPr>
      <xdr:spPr>
        <a:xfrm>
          <a:off x="2953821" y="5976135"/>
          <a:ext cx="4178157" cy="473724"/>
        </a:xfrm>
        <a:prstGeom prst="wedgeRectCallout">
          <a:avLst>
            <a:gd name="adj1" fmla="val 32458"/>
            <a:gd name="adj2" fmla="val -6438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ysClr val="windowText" lastClr="000000"/>
              </a:solidFill>
            </a:rPr>
            <a:t>We gaan uit van de bedragen die je in het startjaar ingaf, ongetwijfeld</a:t>
          </a:r>
          <a:r>
            <a:rPr lang="nl-BE" sz="1100" baseline="0">
              <a:solidFill>
                <a:sysClr val="windowText" lastClr="000000"/>
              </a:solidFill>
            </a:rPr>
            <a:t> verwacht je wijzigingen. Ga daarom zeker simuleren. </a:t>
          </a:r>
          <a:endParaRPr lang="nl-BE" sz="1100">
            <a:solidFill>
              <a:sysClr val="windowText" lastClr="000000"/>
            </a:solidFill>
          </a:endParaRPr>
        </a:p>
      </xdr:txBody>
    </xdr:sp>
    <xdr:clientData/>
  </xdr:twoCellAnchor>
  <xdr:twoCellAnchor>
    <xdr:from>
      <xdr:col>11</xdr:col>
      <xdr:colOff>333910</xdr:colOff>
      <xdr:row>33</xdr:row>
      <xdr:rowOff>136989</xdr:rowOff>
    </xdr:from>
    <xdr:to>
      <xdr:col>15</xdr:col>
      <xdr:colOff>393841</xdr:colOff>
      <xdr:row>36</xdr:row>
      <xdr:rowOff>71320</xdr:rowOff>
    </xdr:to>
    <xdr:sp macro="" textlink="">
      <xdr:nvSpPr>
        <xdr:cNvPr id="10" name="Rechthoekig bijschrift 9">
          <a:extLst>
            <a:ext uri="{FF2B5EF4-FFF2-40B4-BE49-F238E27FC236}">
              <a16:creationId xmlns:a16="http://schemas.microsoft.com/office/drawing/2014/main" id="{00000000-0008-0000-0A00-00000A000000}"/>
            </a:ext>
          </a:extLst>
        </xdr:cNvPr>
        <xdr:cNvSpPr/>
      </xdr:nvSpPr>
      <xdr:spPr>
        <a:xfrm>
          <a:off x="7654247" y="5976135"/>
          <a:ext cx="2491482" cy="473724"/>
        </a:xfrm>
        <a:prstGeom prst="wedgeRectCallout">
          <a:avLst>
            <a:gd name="adj1" fmla="val 32458"/>
            <a:gd name="adj2" fmla="val -6438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rgbClr val="FF0000"/>
              </a:solidFill>
            </a:rPr>
            <a:t>Opgelet: heb</a:t>
          </a:r>
          <a:r>
            <a:rPr lang="nl-BE" sz="1100" baseline="0">
              <a:solidFill>
                <a:srgbClr val="FF0000"/>
              </a:solidFill>
            </a:rPr>
            <a:t> je de betaling van nog openstaande facturen reeds ingepland?</a:t>
          </a:r>
          <a:endParaRPr lang="nl-BE" sz="11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88700</xdr:colOff>
      <xdr:row>0</xdr:row>
      <xdr:rowOff>8563</xdr:rowOff>
    </xdr:from>
    <xdr:to>
      <xdr:col>24</xdr:col>
      <xdr:colOff>136990</xdr:colOff>
      <xdr:row>1</xdr:row>
      <xdr:rowOff>59932</xdr:rowOff>
    </xdr:to>
    <xdr:sp macro="" textlink="">
      <xdr:nvSpPr>
        <xdr:cNvPr id="2" name="Rechthoek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2897920" y="8563"/>
          <a:ext cx="2029490" cy="234249"/>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startpagina</a:t>
          </a:r>
        </a:p>
      </xdr:txBody>
    </xdr:sp>
    <xdr:clientData/>
  </xdr:twoCellAnchor>
  <xdr:twoCellAnchor>
    <xdr:from>
      <xdr:col>1</xdr:col>
      <xdr:colOff>15240</xdr:colOff>
      <xdr:row>0</xdr:row>
      <xdr:rowOff>0</xdr:rowOff>
    </xdr:from>
    <xdr:to>
      <xdr:col>16</xdr:col>
      <xdr:colOff>0</xdr:colOff>
      <xdr:row>2</xdr:row>
      <xdr:rowOff>34246</xdr:rowOff>
    </xdr:to>
    <xdr:sp macro="" textlink="">
      <xdr:nvSpPr>
        <xdr:cNvPr id="3" name="Rechthoek 2">
          <a:extLst>
            <a:ext uri="{FF2B5EF4-FFF2-40B4-BE49-F238E27FC236}">
              <a16:creationId xmlns:a16="http://schemas.microsoft.com/office/drawing/2014/main" id="{00000000-0008-0000-0B00-000003000000}"/>
            </a:ext>
          </a:extLst>
        </xdr:cNvPr>
        <xdr:cNvSpPr/>
      </xdr:nvSpPr>
      <xdr:spPr>
        <a:xfrm>
          <a:off x="121920" y="0"/>
          <a:ext cx="10264140" cy="400006"/>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400" b="1"/>
            <a:t>KASPLANNING</a:t>
          </a:r>
          <a:r>
            <a:rPr lang="nl-BE" sz="2800" b="1"/>
            <a:t> </a:t>
          </a:r>
        </a:p>
      </xdr:txBody>
    </xdr:sp>
    <xdr:clientData/>
  </xdr:twoCellAnchor>
  <xdr:twoCellAnchor>
    <xdr:from>
      <xdr:col>0</xdr:col>
      <xdr:colOff>99916</xdr:colOff>
      <xdr:row>33</xdr:row>
      <xdr:rowOff>117040</xdr:rowOff>
    </xdr:from>
    <xdr:to>
      <xdr:col>2</xdr:col>
      <xdr:colOff>556517</xdr:colOff>
      <xdr:row>36</xdr:row>
      <xdr:rowOff>51371</xdr:rowOff>
    </xdr:to>
    <xdr:sp macro="" textlink="">
      <xdr:nvSpPr>
        <xdr:cNvPr id="4" name="Rechthoekig bijschrift 3">
          <a:extLst>
            <a:ext uri="{FF2B5EF4-FFF2-40B4-BE49-F238E27FC236}">
              <a16:creationId xmlns:a16="http://schemas.microsoft.com/office/drawing/2014/main" id="{00000000-0008-0000-0B00-000004000000}"/>
            </a:ext>
          </a:extLst>
        </xdr:cNvPr>
        <xdr:cNvSpPr/>
      </xdr:nvSpPr>
      <xdr:spPr>
        <a:xfrm>
          <a:off x="99916" y="6045400"/>
          <a:ext cx="2308261" cy="482971"/>
        </a:xfrm>
        <a:prstGeom prst="wedgeRectCallout">
          <a:avLst>
            <a:gd name="adj1" fmla="val 32458"/>
            <a:gd name="adj2" fmla="val -6438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ysClr val="windowText" lastClr="000000"/>
              </a:solidFill>
            </a:rPr>
            <a:t>Voeg</a:t>
          </a:r>
          <a:r>
            <a:rPr lang="nl-BE" sz="1100" baseline="0">
              <a:solidFill>
                <a:sysClr val="windowText" lastClr="000000"/>
              </a:solidFill>
            </a:rPr>
            <a:t> in de oranje cel het rekeningsaldo van eind vorig jaar toe</a:t>
          </a:r>
          <a:endParaRPr lang="nl-BE" sz="1100">
            <a:solidFill>
              <a:sysClr val="windowText" lastClr="000000"/>
            </a:solidFill>
          </a:endParaRPr>
        </a:p>
      </xdr:txBody>
    </xdr:sp>
    <xdr:clientData/>
  </xdr:twoCellAnchor>
  <xdr:twoCellAnchor>
    <xdr:from>
      <xdr:col>17</xdr:col>
      <xdr:colOff>0</xdr:colOff>
      <xdr:row>0</xdr:row>
      <xdr:rowOff>0</xdr:rowOff>
    </xdr:from>
    <xdr:to>
      <xdr:col>19</xdr:col>
      <xdr:colOff>8562</xdr:colOff>
      <xdr:row>2</xdr:row>
      <xdr:rowOff>77056</xdr:rowOff>
    </xdr:to>
    <xdr:sp macro="" textlink="">
      <xdr:nvSpPr>
        <xdr:cNvPr id="5" name="Rechthoekig bijschrift 4">
          <a:extLst>
            <a:ext uri="{FF2B5EF4-FFF2-40B4-BE49-F238E27FC236}">
              <a16:creationId xmlns:a16="http://schemas.microsoft.com/office/drawing/2014/main" id="{00000000-0008-0000-0B00-000005000000}"/>
            </a:ext>
          </a:extLst>
        </xdr:cNvPr>
        <xdr:cNvSpPr/>
      </xdr:nvSpPr>
      <xdr:spPr>
        <a:xfrm>
          <a:off x="10645140" y="0"/>
          <a:ext cx="2172642" cy="442816"/>
        </a:xfrm>
        <a:prstGeom prst="wedgeRectCallout">
          <a:avLst>
            <a:gd name="adj1" fmla="val 11266"/>
            <a:gd name="adj2" fmla="val 802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nl-BE" sz="1100" b="1"/>
            <a:t>Wat</a:t>
          </a:r>
          <a:r>
            <a:rPr lang="nl-BE" sz="1100" b="1" baseline="0"/>
            <a:t> is het effect van </a:t>
          </a:r>
          <a:r>
            <a:rPr lang="nl-BE" sz="1100" b="1"/>
            <a:t>wijzigingen</a:t>
          </a:r>
          <a:r>
            <a:rPr lang="nl-BE" sz="1100" b="1" baseline="0"/>
            <a:t>?</a:t>
          </a:r>
          <a:endParaRPr lang="nl-BE" sz="1100" b="1"/>
        </a:p>
      </xdr:txBody>
    </xdr:sp>
    <xdr:clientData/>
  </xdr:twoCellAnchor>
  <xdr:twoCellAnchor editAs="oneCell">
    <xdr:from>
      <xdr:col>16</xdr:col>
      <xdr:colOff>198541</xdr:colOff>
      <xdr:row>9</xdr:row>
      <xdr:rowOff>34246</xdr:rowOff>
    </xdr:from>
    <xdr:to>
      <xdr:col>17</xdr:col>
      <xdr:colOff>570442</xdr:colOff>
      <xdr:row>12</xdr:row>
      <xdr:rowOff>102741</xdr:rowOff>
    </xdr:to>
    <xdr:pic>
      <xdr:nvPicPr>
        <xdr:cNvPr id="6" name="Afbeelding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a:stretch>
          <a:fillRect/>
        </a:stretch>
      </xdr:blipFill>
      <xdr:spPr>
        <a:xfrm>
          <a:off x="10584601" y="1733506"/>
          <a:ext cx="630981" cy="632375"/>
        </a:xfrm>
        <a:prstGeom prst="rect">
          <a:avLst/>
        </a:prstGeom>
      </xdr:spPr>
    </xdr:pic>
    <xdr:clientData/>
  </xdr:twoCellAnchor>
  <xdr:twoCellAnchor>
    <xdr:from>
      <xdr:col>17</xdr:col>
      <xdr:colOff>590764</xdr:colOff>
      <xdr:row>9</xdr:row>
      <xdr:rowOff>128427</xdr:rowOff>
    </xdr:from>
    <xdr:to>
      <xdr:col>19</xdr:col>
      <xdr:colOff>17124</xdr:colOff>
      <xdr:row>12</xdr:row>
      <xdr:rowOff>51371</xdr:rowOff>
    </xdr:to>
    <xdr:sp macro="" textlink="">
      <xdr:nvSpPr>
        <xdr:cNvPr id="7" name="Bijschrift met afgeronde rechthoek 6">
          <a:extLst>
            <a:ext uri="{FF2B5EF4-FFF2-40B4-BE49-F238E27FC236}">
              <a16:creationId xmlns:a16="http://schemas.microsoft.com/office/drawing/2014/main" id="{00000000-0008-0000-0B00-000007000000}"/>
            </a:ext>
          </a:extLst>
        </xdr:cNvPr>
        <xdr:cNvSpPr/>
      </xdr:nvSpPr>
      <xdr:spPr>
        <a:xfrm>
          <a:off x="11235904" y="1827687"/>
          <a:ext cx="1590440" cy="486824"/>
        </a:xfrm>
        <a:prstGeom prst="wedgeRoundRectCallout">
          <a:avLst>
            <a:gd name="adj1" fmla="val -56855"/>
            <a:gd name="adj2" fmla="val 6944"/>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000"/>
            <a:t>Vul t</a:t>
          </a:r>
          <a:r>
            <a:rPr lang="nl-BE" sz="1000" baseline="0"/>
            <a:t>elkens het gewenste + of - % in en simuleer</a:t>
          </a:r>
          <a:endParaRPr lang="nl-BE" sz="1000"/>
        </a:p>
      </xdr:txBody>
    </xdr:sp>
    <xdr:clientData/>
  </xdr:twoCellAnchor>
  <xdr:twoCellAnchor>
    <xdr:from>
      <xdr:col>11</xdr:col>
      <xdr:colOff>368157</xdr:colOff>
      <xdr:row>33</xdr:row>
      <xdr:rowOff>119865</xdr:rowOff>
    </xdr:from>
    <xdr:to>
      <xdr:col>15</xdr:col>
      <xdr:colOff>428088</xdr:colOff>
      <xdr:row>36</xdr:row>
      <xdr:rowOff>54196</xdr:rowOff>
    </xdr:to>
    <xdr:sp macro="" textlink="">
      <xdr:nvSpPr>
        <xdr:cNvPr id="8" name="Rechthoekig bijschrift 7">
          <a:extLst>
            <a:ext uri="{FF2B5EF4-FFF2-40B4-BE49-F238E27FC236}">
              <a16:creationId xmlns:a16="http://schemas.microsoft.com/office/drawing/2014/main" id="{00000000-0008-0000-0B00-000008000000}"/>
            </a:ext>
          </a:extLst>
        </xdr:cNvPr>
        <xdr:cNvSpPr/>
      </xdr:nvSpPr>
      <xdr:spPr>
        <a:xfrm>
          <a:off x="7688494" y="5959011"/>
          <a:ext cx="2491482" cy="473724"/>
        </a:xfrm>
        <a:prstGeom prst="wedgeRectCallout">
          <a:avLst>
            <a:gd name="adj1" fmla="val 32458"/>
            <a:gd name="adj2" fmla="val -6438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rgbClr val="FF0000"/>
              </a:solidFill>
            </a:rPr>
            <a:t>Opgelet: heb</a:t>
          </a:r>
          <a:r>
            <a:rPr lang="nl-BE" sz="1100" baseline="0">
              <a:solidFill>
                <a:srgbClr val="FF0000"/>
              </a:solidFill>
            </a:rPr>
            <a:t> je de betaling van nog openstaande facturen reeds ingepland?</a:t>
          </a:r>
          <a:endParaRPr lang="nl-BE" sz="1100">
            <a:solidFill>
              <a:srgbClr val="FF0000"/>
            </a:solidFill>
          </a:endParaRPr>
        </a:p>
      </xdr:txBody>
    </xdr:sp>
    <xdr:clientData/>
  </xdr:twoCellAnchor>
  <xdr:twoCellAnchor>
    <xdr:from>
      <xdr:col>4</xdr:col>
      <xdr:colOff>17123</xdr:colOff>
      <xdr:row>33</xdr:row>
      <xdr:rowOff>119865</xdr:rowOff>
    </xdr:from>
    <xdr:to>
      <xdr:col>10</xdr:col>
      <xdr:colOff>547955</xdr:colOff>
      <xdr:row>36</xdr:row>
      <xdr:rowOff>54196</xdr:rowOff>
    </xdr:to>
    <xdr:sp macro="" textlink="">
      <xdr:nvSpPr>
        <xdr:cNvPr id="10" name="Rechthoekig bijschrift 9">
          <a:extLst>
            <a:ext uri="{FF2B5EF4-FFF2-40B4-BE49-F238E27FC236}">
              <a16:creationId xmlns:a16="http://schemas.microsoft.com/office/drawing/2014/main" id="{00000000-0008-0000-0B00-00000A000000}"/>
            </a:ext>
          </a:extLst>
        </xdr:cNvPr>
        <xdr:cNvSpPr/>
      </xdr:nvSpPr>
      <xdr:spPr>
        <a:xfrm>
          <a:off x="3082247" y="5959011"/>
          <a:ext cx="4178157" cy="473724"/>
        </a:xfrm>
        <a:prstGeom prst="wedgeRectCallout">
          <a:avLst>
            <a:gd name="adj1" fmla="val 32458"/>
            <a:gd name="adj2" fmla="val -6438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ysClr val="windowText" lastClr="000000"/>
              </a:solidFill>
            </a:rPr>
            <a:t>We gaan uit van de bedragen die je in het startjaar ingaf, ongetwijfeld</a:t>
          </a:r>
          <a:r>
            <a:rPr lang="nl-BE" sz="1100" baseline="0">
              <a:solidFill>
                <a:sysClr val="windowText" lastClr="000000"/>
              </a:solidFill>
            </a:rPr>
            <a:t> verwacht je wijzigingen. Ga daarom zeker simuleren. </a:t>
          </a:r>
          <a:endParaRPr lang="nl-BE"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88700</xdr:colOff>
      <xdr:row>0</xdr:row>
      <xdr:rowOff>8563</xdr:rowOff>
    </xdr:from>
    <xdr:to>
      <xdr:col>24</xdr:col>
      <xdr:colOff>136990</xdr:colOff>
      <xdr:row>1</xdr:row>
      <xdr:rowOff>59932</xdr:rowOff>
    </xdr:to>
    <xdr:sp macro="" textlink="">
      <xdr:nvSpPr>
        <xdr:cNvPr id="2" name="Rechthoek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2897920" y="8563"/>
          <a:ext cx="2029490" cy="234249"/>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startpagina</a:t>
          </a:r>
        </a:p>
      </xdr:txBody>
    </xdr:sp>
    <xdr:clientData/>
  </xdr:twoCellAnchor>
  <xdr:twoCellAnchor>
    <xdr:from>
      <xdr:col>1</xdr:col>
      <xdr:colOff>15240</xdr:colOff>
      <xdr:row>0</xdr:row>
      <xdr:rowOff>0</xdr:rowOff>
    </xdr:from>
    <xdr:to>
      <xdr:col>16</xdr:col>
      <xdr:colOff>0</xdr:colOff>
      <xdr:row>2</xdr:row>
      <xdr:rowOff>34246</xdr:rowOff>
    </xdr:to>
    <xdr:sp macro="" textlink="">
      <xdr:nvSpPr>
        <xdr:cNvPr id="3" name="Rechthoek 2">
          <a:extLst>
            <a:ext uri="{FF2B5EF4-FFF2-40B4-BE49-F238E27FC236}">
              <a16:creationId xmlns:a16="http://schemas.microsoft.com/office/drawing/2014/main" id="{00000000-0008-0000-0C00-000003000000}"/>
            </a:ext>
          </a:extLst>
        </xdr:cNvPr>
        <xdr:cNvSpPr/>
      </xdr:nvSpPr>
      <xdr:spPr>
        <a:xfrm>
          <a:off x="121920" y="0"/>
          <a:ext cx="10264140" cy="400006"/>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400" b="1"/>
            <a:t>KASPLANNING</a:t>
          </a:r>
          <a:r>
            <a:rPr lang="nl-BE" sz="2800" b="1"/>
            <a:t> </a:t>
          </a:r>
        </a:p>
      </xdr:txBody>
    </xdr:sp>
    <xdr:clientData/>
  </xdr:twoCellAnchor>
  <xdr:twoCellAnchor>
    <xdr:from>
      <xdr:col>0</xdr:col>
      <xdr:colOff>99916</xdr:colOff>
      <xdr:row>33</xdr:row>
      <xdr:rowOff>117040</xdr:rowOff>
    </xdr:from>
    <xdr:to>
      <xdr:col>2</xdr:col>
      <xdr:colOff>556517</xdr:colOff>
      <xdr:row>36</xdr:row>
      <xdr:rowOff>51371</xdr:rowOff>
    </xdr:to>
    <xdr:sp macro="" textlink="">
      <xdr:nvSpPr>
        <xdr:cNvPr id="4" name="Rechthoekig bijschrift 3">
          <a:extLst>
            <a:ext uri="{FF2B5EF4-FFF2-40B4-BE49-F238E27FC236}">
              <a16:creationId xmlns:a16="http://schemas.microsoft.com/office/drawing/2014/main" id="{00000000-0008-0000-0C00-000004000000}"/>
            </a:ext>
          </a:extLst>
        </xdr:cNvPr>
        <xdr:cNvSpPr/>
      </xdr:nvSpPr>
      <xdr:spPr>
        <a:xfrm>
          <a:off x="99916" y="6045400"/>
          <a:ext cx="2308261" cy="482971"/>
        </a:xfrm>
        <a:prstGeom prst="wedgeRectCallout">
          <a:avLst>
            <a:gd name="adj1" fmla="val 32458"/>
            <a:gd name="adj2" fmla="val -6438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ysClr val="windowText" lastClr="000000"/>
              </a:solidFill>
            </a:rPr>
            <a:t>Voeg</a:t>
          </a:r>
          <a:r>
            <a:rPr lang="nl-BE" sz="1100" baseline="0">
              <a:solidFill>
                <a:sysClr val="windowText" lastClr="000000"/>
              </a:solidFill>
            </a:rPr>
            <a:t> in de oranje cel het rekeningsaldo van eind vorig jaar toe</a:t>
          </a:r>
          <a:endParaRPr lang="nl-BE" sz="1100">
            <a:solidFill>
              <a:sysClr val="windowText" lastClr="000000"/>
            </a:solidFill>
          </a:endParaRPr>
        </a:p>
      </xdr:txBody>
    </xdr:sp>
    <xdr:clientData/>
  </xdr:twoCellAnchor>
  <xdr:twoCellAnchor>
    <xdr:from>
      <xdr:col>17</xdr:col>
      <xdr:colOff>0</xdr:colOff>
      <xdr:row>0</xdr:row>
      <xdr:rowOff>0</xdr:rowOff>
    </xdr:from>
    <xdr:to>
      <xdr:col>19</xdr:col>
      <xdr:colOff>8562</xdr:colOff>
      <xdr:row>2</xdr:row>
      <xdr:rowOff>77056</xdr:rowOff>
    </xdr:to>
    <xdr:sp macro="" textlink="">
      <xdr:nvSpPr>
        <xdr:cNvPr id="5" name="Rechthoekig bijschrift 4">
          <a:extLst>
            <a:ext uri="{FF2B5EF4-FFF2-40B4-BE49-F238E27FC236}">
              <a16:creationId xmlns:a16="http://schemas.microsoft.com/office/drawing/2014/main" id="{00000000-0008-0000-0C00-000005000000}"/>
            </a:ext>
          </a:extLst>
        </xdr:cNvPr>
        <xdr:cNvSpPr/>
      </xdr:nvSpPr>
      <xdr:spPr>
        <a:xfrm>
          <a:off x="10645140" y="0"/>
          <a:ext cx="2172642" cy="442816"/>
        </a:xfrm>
        <a:prstGeom prst="wedgeRectCallout">
          <a:avLst>
            <a:gd name="adj1" fmla="val 11266"/>
            <a:gd name="adj2" fmla="val 802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nl-BE" sz="1100" b="1"/>
            <a:t>Wat</a:t>
          </a:r>
          <a:r>
            <a:rPr lang="nl-BE" sz="1100" b="1" baseline="0"/>
            <a:t> is het effect van </a:t>
          </a:r>
          <a:r>
            <a:rPr lang="nl-BE" sz="1100" b="1"/>
            <a:t>wijzigingen</a:t>
          </a:r>
          <a:r>
            <a:rPr lang="nl-BE" sz="1100" b="1" baseline="0"/>
            <a:t>?</a:t>
          </a:r>
          <a:endParaRPr lang="nl-BE" sz="1100" b="1"/>
        </a:p>
      </xdr:txBody>
    </xdr:sp>
    <xdr:clientData/>
  </xdr:twoCellAnchor>
  <xdr:twoCellAnchor editAs="oneCell">
    <xdr:from>
      <xdr:col>16</xdr:col>
      <xdr:colOff>198541</xdr:colOff>
      <xdr:row>9</xdr:row>
      <xdr:rowOff>34246</xdr:rowOff>
    </xdr:from>
    <xdr:to>
      <xdr:col>17</xdr:col>
      <xdr:colOff>570442</xdr:colOff>
      <xdr:row>12</xdr:row>
      <xdr:rowOff>102741</xdr:rowOff>
    </xdr:to>
    <xdr:pic>
      <xdr:nvPicPr>
        <xdr:cNvPr id="6" name="Afbeelding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a:stretch>
          <a:fillRect/>
        </a:stretch>
      </xdr:blipFill>
      <xdr:spPr>
        <a:xfrm>
          <a:off x="10584601" y="1733506"/>
          <a:ext cx="630981" cy="632375"/>
        </a:xfrm>
        <a:prstGeom prst="rect">
          <a:avLst/>
        </a:prstGeom>
      </xdr:spPr>
    </xdr:pic>
    <xdr:clientData/>
  </xdr:twoCellAnchor>
  <xdr:twoCellAnchor>
    <xdr:from>
      <xdr:col>17</xdr:col>
      <xdr:colOff>590764</xdr:colOff>
      <xdr:row>9</xdr:row>
      <xdr:rowOff>128427</xdr:rowOff>
    </xdr:from>
    <xdr:to>
      <xdr:col>19</xdr:col>
      <xdr:colOff>17124</xdr:colOff>
      <xdr:row>12</xdr:row>
      <xdr:rowOff>51371</xdr:rowOff>
    </xdr:to>
    <xdr:sp macro="" textlink="">
      <xdr:nvSpPr>
        <xdr:cNvPr id="7" name="Bijschrift met afgeronde rechthoek 6">
          <a:extLst>
            <a:ext uri="{FF2B5EF4-FFF2-40B4-BE49-F238E27FC236}">
              <a16:creationId xmlns:a16="http://schemas.microsoft.com/office/drawing/2014/main" id="{00000000-0008-0000-0C00-000007000000}"/>
            </a:ext>
          </a:extLst>
        </xdr:cNvPr>
        <xdr:cNvSpPr/>
      </xdr:nvSpPr>
      <xdr:spPr>
        <a:xfrm>
          <a:off x="11235904" y="1827687"/>
          <a:ext cx="1590440" cy="486824"/>
        </a:xfrm>
        <a:prstGeom prst="wedgeRoundRectCallout">
          <a:avLst>
            <a:gd name="adj1" fmla="val -56855"/>
            <a:gd name="adj2" fmla="val 6944"/>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000"/>
            <a:t>Vul t</a:t>
          </a:r>
          <a:r>
            <a:rPr lang="nl-BE" sz="1000" baseline="0"/>
            <a:t>elkens het gewenste + of - % in en simuleer</a:t>
          </a:r>
          <a:endParaRPr lang="nl-BE" sz="1000"/>
        </a:p>
      </xdr:txBody>
    </xdr:sp>
    <xdr:clientData/>
  </xdr:twoCellAnchor>
  <xdr:twoCellAnchor>
    <xdr:from>
      <xdr:col>11</xdr:col>
      <xdr:colOff>342473</xdr:colOff>
      <xdr:row>33</xdr:row>
      <xdr:rowOff>128427</xdr:rowOff>
    </xdr:from>
    <xdr:to>
      <xdr:col>15</xdr:col>
      <xdr:colOff>402404</xdr:colOff>
      <xdr:row>36</xdr:row>
      <xdr:rowOff>62758</xdr:rowOff>
    </xdr:to>
    <xdr:sp macro="" textlink="">
      <xdr:nvSpPr>
        <xdr:cNvPr id="8" name="Rechthoekig bijschrift 7">
          <a:extLst>
            <a:ext uri="{FF2B5EF4-FFF2-40B4-BE49-F238E27FC236}">
              <a16:creationId xmlns:a16="http://schemas.microsoft.com/office/drawing/2014/main" id="{00000000-0008-0000-0C00-000008000000}"/>
            </a:ext>
          </a:extLst>
        </xdr:cNvPr>
        <xdr:cNvSpPr/>
      </xdr:nvSpPr>
      <xdr:spPr>
        <a:xfrm>
          <a:off x="7662810" y="5967573"/>
          <a:ext cx="2491482" cy="473724"/>
        </a:xfrm>
        <a:prstGeom prst="wedgeRectCallout">
          <a:avLst>
            <a:gd name="adj1" fmla="val 32458"/>
            <a:gd name="adj2" fmla="val -6438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rgbClr val="FF0000"/>
              </a:solidFill>
            </a:rPr>
            <a:t>Opgelet: heb</a:t>
          </a:r>
          <a:r>
            <a:rPr lang="nl-BE" sz="1100" baseline="0">
              <a:solidFill>
                <a:srgbClr val="FF0000"/>
              </a:solidFill>
            </a:rPr>
            <a:t> je de betaling van nog openstaande facturen reeds ingepland?</a:t>
          </a:r>
          <a:endParaRPr lang="nl-BE" sz="1100">
            <a:solidFill>
              <a:srgbClr val="FF0000"/>
            </a:solidFill>
          </a:endParaRPr>
        </a:p>
      </xdr:txBody>
    </xdr:sp>
    <xdr:clientData/>
  </xdr:twoCellAnchor>
  <xdr:twoCellAnchor>
    <xdr:from>
      <xdr:col>4</xdr:col>
      <xdr:colOff>25685</xdr:colOff>
      <xdr:row>33</xdr:row>
      <xdr:rowOff>128427</xdr:rowOff>
    </xdr:from>
    <xdr:to>
      <xdr:col>10</xdr:col>
      <xdr:colOff>556517</xdr:colOff>
      <xdr:row>36</xdr:row>
      <xdr:rowOff>62758</xdr:rowOff>
    </xdr:to>
    <xdr:sp macro="" textlink="">
      <xdr:nvSpPr>
        <xdr:cNvPr id="9" name="Rechthoekig bijschrift 8">
          <a:extLst>
            <a:ext uri="{FF2B5EF4-FFF2-40B4-BE49-F238E27FC236}">
              <a16:creationId xmlns:a16="http://schemas.microsoft.com/office/drawing/2014/main" id="{00000000-0008-0000-0C00-000009000000}"/>
            </a:ext>
          </a:extLst>
        </xdr:cNvPr>
        <xdr:cNvSpPr/>
      </xdr:nvSpPr>
      <xdr:spPr>
        <a:xfrm>
          <a:off x="3090809" y="5967573"/>
          <a:ext cx="4178157" cy="473724"/>
        </a:xfrm>
        <a:prstGeom prst="wedgeRectCallout">
          <a:avLst>
            <a:gd name="adj1" fmla="val 32458"/>
            <a:gd name="adj2" fmla="val -6438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ysClr val="windowText" lastClr="000000"/>
              </a:solidFill>
            </a:rPr>
            <a:t>We gaan uit van de bedragen die je in het startjaar ingaf, ongetwijfeld</a:t>
          </a:r>
          <a:r>
            <a:rPr lang="nl-BE" sz="1100" baseline="0">
              <a:solidFill>
                <a:sysClr val="windowText" lastClr="000000"/>
              </a:solidFill>
            </a:rPr>
            <a:t> verwacht je wijzigingen. Ga daarom zeker simuleren. </a:t>
          </a:r>
          <a:endParaRPr lang="nl-BE"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460595</xdr:colOff>
      <xdr:row>0</xdr:row>
      <xdr:rowOff>15089</xdr:rowOff>
    </xdr:from>
    <xdr:to>
      <xdr:col>6</xdr:col>
      <xdr:colOff>102542</xdr:colOff>
      <xdr:row>5</xdr:row>
      <xdr:rowOff>60356</xdr:rowOff>
    </xdr:to>
    <xdr:pic>
      <xdr:nvPicPr>
        <xdr:cNvPr id="7" name="Afbeelding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2392001" y="15089"/>
          <a:ext cx="864165" cy="829901"/>
        </a:xfrm>
        <a:prstGeom prst="rect">
          <a:avLst/>
        </a:prstGeom>
      </xdr:spPr>
    </xdr:pic>
    <xdr:clientData/>
  </xdr:twoCellAnchor>
  <xdr:twoCellAnchor>
    <xdr:from>
      <xdr:col>1</xdr:col>
      <xdr:colOff>7620</xdr:colOff>
      <xdr:row>5</xdr:row>
      <xdr:rowOff>99060</xdr:rowOff>
    </xdr:from>
    <xdr:to>
      <xdr:col>15</xdr:col>
      <xdr:colOff>601980</xdr:colOff>
      <xdr:row>7</xdr:row>
      <xdr:rowOff>170603</xdr:rowOff>
    </xdr:to>
    <xdr:sp macro="" textlink="">
      <xdr:nvSpPr>
        <xdr:cNvPr id="17" name="Toelichting met PIJL-OMLAAG 9">
          <a:extLst>
            <a:ext uri="{FF2B5EF4-FFF2-40B4-BE49-F238E27FC236}">
              <a16:creationId xmlns:a16="http://schemas.microsoft.com/office/drawing/2014/main" id="{00000000-0008-0000-0100-000011000000}"/>
            </a:ext>
          </a:extLst>
        </xdr:cNvPr>
        <xdr:cNvSpPr/>
      </xdr:nvSpPr>
      <xdr:spPr>
        <a:xfrm>
          <a:off x="7620" y="1257300"/>
          <a:ext cx="9235440" cy="437303"/>
        </a:xfrm>
        <a:prstGeom prst="downArrowCallout">
          <a:avLst/>
        </a:prstGeom>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BE" sz="1400" b="1" i="0" u="none" strike="noStrike" kern="0" cap="none" spc="0" normalizeH="0" baseline="0" noProof="0">
              <a:ln>
                <a:noFill/>
              </a:ln>
              <a:solidFill>
                <a:sysClr val="window" lastClr="FFFFFF"/>
              </a:solidFill>
              <a:effectLst/>
              <a:uLnTx/>
              <a:uFillTx/>
              <a:latin typeface="Calibri"/>
            </a:rPr>
            <a:t>INKOMSTEN</a:t>
          </a:r>
        </a:p>
      </xdr:txBody>
    </xdr:sp>
    <xdr:clientData/>
  </xdr:twoCellAnchor>
  <xdr:twoCellAnchor>
    <xdr:from>
      <xdr:col>16</xdr:col>
      <xdr:colOff>114649</xdr:colOff>
      <xdr:row>11</xdr:row>
      <xdr:rowOff>93626</xdr:rowOff>
    </xdr:from>
    <xdr:to>
      <xdr:col>19</xdr:col>
      <xdr:colOff>5164</xdr:colOff>
      <xdr:row>14</xdr:row>
      <xdr:rowOff>156881</xdr:rowOff>
    </xdr:to>
    <xdr:sp macro="" textlink="">
      <xdr:nvSpPr>
        <xdr:cNvPr id="19" name="Schuine rand 18">
          <a:hlinkClick xmlns:r="http://schemas.openxmlformats.org/officeDocument/2006/relationships" r:id="rId2"/>
          <a:extLst>
            <a:ext uri="{FF2B5EF4-FFF2-40B4-BE49-F238E27FC236}">
              <a16:creationId xmlns:a16="http://schemas.microsoft.com/office/drawing/2014/main" id="{00000000-0008-0000-0100-000013000000}"/>
            </a:ext>
          </a:extLst>
        </xdr:cNvPr>
        <xdr:cNvSpPr/>
      </xdr:nvSpPr>
      <xdr:spPr>
        <a:xfrm>
          <a:off x="9654590" y="2596273"/>
          <a:ext cx="1728280" cy="825255"/>
        </a:xfrm>
        <a:prstGeom prst="bevel">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BE" sz="1000" b="1" baseline="0"/>
            <a:t>Klik hier voor visuele weergaven van de inkomsten</a:t>
          </a:r>
          <a:endParaRPr lang="nl-BE" sz="1000" b="1"/>
        </a:p>
      </xdr:txBody>
    </xdr:sp>
    <xdr:clientData/>
  </xdr:twoCellAnchor>
  <xdr:twoCellAnchor>
    <xdr:from>
      <xdr:col>6</xdr:col>
      <xdr:colOff>392316</xdr:colOff>
      <xdr:row>1</xdr:row>
      <xdr:rowOff>135802</xdr:rowOff>
    </xdr:from>
    <xdr:to>
      <xdr:col>14</xdr:col>
      <xdr:colOff>526991</xdr:colOff>
      <xdr:row>4</xdr:row>
      <xdr:rowOff>21365</xdr:rowOff>
    </xdr:to>
    <xdr:sp macro="" textlink="">
      <xdr:nvSpPr>
        <xdr:cNvPr id="20" name="Toelichting met afgeronde rechthoek 23">
          <a:extLst>
            <a:ext uri="{FF2B5EF4-FFF2-40B4-BE49-F238E27FC236}">
              <a16:creationId xmlns:a16="http://schemas.microsoft.com/office/drawing/2014/main" id="{00000000-0008-0000-0100-000014000000}"/>
            </a:ext>
          </a:extLst>
        </xdr:cNvPr>
        <xdr:cNvSpPr/>
      </xdr:nvSpPr>
      <xdr:spPr>
        <a:xfrm>
          <a:off x="3803512" y="199895"/>
          <a:ext cx="5034264" cy="441040"/>
        </a:xfrm>
        <a:prstGeom prst="wedgeRoundRectCallout">
          <a:avLst>
            <a:gd name="adj1" fmla="val -55148"/>
            <a:gd name="adj2" fmla="val 15053"/>
            <a:gd name="adj3" fmla="val 16667"/>
          </a:avLst>
        </a:prstGeom>
        <a:ln/>
      </xdr:spPr>
      <xdr:style>
        <a:lnRef idx="2">
          <a:schemeClr val="accent3"/>
        </a:lnRef>
        <a:fillRef idx="1">
          <a:schemeClr val="lt1"/>
        </a:fillRef>
        <a:effectRef idx="0">
          <a:schemeClr val="accent3"/>
        </a:effectRef>
        <a:fontRef idx="minor">
          <a:schemeClr val="dk1"/>
        </a:fontRef>
      </xdr:style>
      <xdr:txBody>
        <a:bodyPr vertOverflow="clip" horzOverflow="clip" tIns="36000" bIns="36000" rtlCol="0" anchor="t"/>
        <a:lstStyle/>
        <a:p>
          <a:pPr algn="l"/>
          <a:r>
            <a:rPr lang="nl-BE" sz="1000" b="1">
              <a:solidFill>
                <a:schemeClr val="tx1">
                  <a:lumMod val="65000"/>
                  <a:lumOff val="35000"/>
                </a:schemeClr>
              </a:solidFill>
            </a:rPr>
            <a:t>Werk</a:t>
          </a:r>
          <a:r>
            <a:rPr lang="nl-BE" sz="1000" b="1" baseline="0">
              <a:solidFill>
                <a:schemeClr val="tx1">
                  <a:lumMod val="65000"/>
                  <a:lumOff val="35000"/>
                </a:schemeClr>
              </a:solidFill>
            </a:rPr>
            <a:t> stap voor stap. </a:t>
          </a:r>
          <a:r>
            <a:rPr lang="nl-BE" sz="1000" b="0" baseline="0">
              <a:solidFill>
                <a:schemeClr val="tx1">
                  <a:lumMod val="65000"/>
                  <a:lumOff val="35000"/>
                </a:schemeClr>
              </a:solidFill>
            </a:rPr>
            <a:t>Vul eerst het startjaar in in de oranje cel. Geef nadien de </a:t>
          </a:r>
          <a:r>
            <a:rPr lang="nl-BE" sz="1000" baseline="0">
              <a:solidFill>
                <a:schemeClr val="tx1">
                  <a:lumMod val="65000"/>
                  <a:lumOff val="35000"/>
                </a:schemeClr>
              </a:solidFill>
            </a:rPr>
            <a:t>inkomsten van je bedrijf weer. Vul telkens in wat g</a:t>
          </a:r>
          <a:r>
            <a:rPr lang="nl-BE" sz="1000" u="none" baseline="0">
              <a:solidFill>
                <a:schemeClr val="tx1">
                  <a:lumMod val="65000"/>
                  <a:lumOff val="35000"/>
                </a:schemeClr>
              </a:solidFill>
            </a:rPr>
            <a:t>evraa</a:t>
          </a:r>
          <a:r>
            <a:rPr lang="nl-BE" sz="1000" baseline="0">
              <a:solidFill>
                <a:schemeClr val="tx1">
                  <a:lumMod val="65000"/>
                  <a:lumOff val="35000"/>
                </a:schemeClr>
              </a:solidFill>
            </a:rPr>
            <a:t>gd is en laat open wat niet relevant is. </a:t>
          </a:r>
        </a:p>
      </xdr:txBody>
    </xdr:sp>
    <xdr:clientData/>
  </xdr:twoCellAnchor>
  <xdr:twoCellAnchor>
    <xdr:from>
      <xdr:col>16</xdr:col>
      <xdr:colOff>21364</xdr:colOff>
      <xdr:row>1</xdr:row>
      <xdr:rowOff>92579</xdr:rowOff>
    </xdr:from>
    <xdr:to>
      <xdr:col>18</xdr:col>
      <xdr:colOff>601211</xdr:colOff>
      <xdr:row>4</xdr:row>
      <xdr:rowOff>127036</xdr:rowOff>
    </xdr:to>
    <xdr:sp macro="" textlink="">
      <xdr:nvSpPr>
        <xdr:cNvPr id="23" name="PIJL-LINKS 3">
          <a:hlinkClick xmlns:r="http://schemas.openxmlformats.org/officeDocument/2006/relationships" r:id="rId3"/>
          <a:extLst>
            <a:ext uri="{FF2B5EF4-FFF2-40B4-BE49-F238E27FC236}">
              <a16:creationId xmlns:a16="http://schemas.microsoft.com/office/drawing/2014/main" id="{00000000-0008-0000-0100-000017000000}"/>
            </a:ext>
          </a:extLst>
        </xdr:cNvPr>
        <xdr:cNvSpPr/>
      </xdr:nvSpPr>
      <xdr:spPr>
        <a:xfrm flipH="1">
          <a:off x="9500924" y="155496"/>
          <a:ext cx="1796250" cy="579742"/>
        </a:xfrm>
        <a:prstGeom prst="leftArrow">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variabele uitgaven</a:t>
          </a:r>
        </a:p>
      </xdr:txBody>
    </xdr:sp>
    <xdr:clientData/>
  </xdr:twoCellAnchor>
  <xdr:twoCellAnchor>
    <xdr:from>
      <xdr:col>1</xdr:col>
      <xdr:colOff>14244</xdr:colOff>
      <xdr:row>1</xdr:row>
      <xdr:rowOff>14243</xdr:rowOff>
    </xdr:from>
    <xdr:to>
      <xdr:col>2</xdr:col>
      <xdr:colOff>607006</xdr:colOff>
      <xdr:row>2</xdr:row>
      <xdr:rowOff>86399</xdr:rowOff>
    </xdr:to>
    <xdr:sp macro="" textlink="">
      <xdr:nvSpPr>
        <xdr:cNvPr id="24" name="Rechthoek 23">
          <a:extLst>
            <a:ext uri="{FF2B5EF4-FFF2-40B4-BE49-F238E27FC236}">
              <a16:creationId xmlns:a16="http://schemas.microsoft.com/office/drawing/2014/main" id="{00000000-0008-0000-0100-000018000000}"/>
            </a:ext>
          </a:extLst>
        </xdr:cNvPr>
        <xdr:cNvSpPr/>
      </xdr:nvSpPr>
      <xdr:spPr>
        <a:xfrm>
          <a:off x="206524" y="78336"/>
          <a:ext cx="898987" cy="257315"/>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Opslaan</a:t>
          </a:r>
        </a:p>
      </xdr:txBody>
    </xdr:sp>
    <xdr:clientData/>
  </xdr:twoCellAnchor>
  <xdr:twoCellAnchor>
    <xdr:from>
      <xdr:col>1</xdr:col>
      <xdr:colOff>14244</xdr:colOff>
      <xdr:row>3</xdr:row>
      <xdr:rowOff>21365</xdr:rowOff>
    </xdr:from>
    <xdr:to>
      <xdr:col>3</xdr:col>
      <xdr:colOff>197443</xdr:colOff>
      <xdr:row>4</xdr:row>
      <xdr:rowOff>102082</xdr:rowOff>
    </xdr:to>
    <xdr:sp macro="" textlink="">
      <xdr:nvSpPr>
        <xdr:cNvPr id="28" name="Rechthoek 27">
          <a:hlinkClick xmlns:r="http://schemas.openxmlformats.org/officeDocument/2006/relationships" r:id="rId4"/>
          <a:extLst>
            <a:ext uri="{FF2B5EF4-FFF2-40B4-BE49-F238E27FC236}">
              <a16:creationId xmlns:a16="http://schemas.microsoft.com/office/drawing/2014/main" id="{00000000-0008-0000-0100-00001C000000}"/>
            </a:ext>
          </a:extLst>
        </xdr:cNvPr>
        <xdr:cNvSpPr/>
      </xdr:nvSpPr>
      <xdr:spPr>
        <a:xfrm>
          <a:off x="206524" y="455776"/>
          <a:ext cx="1507798" cy="265876"/>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startpagina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397883</xdr:colOff>
      <xdr:row>15</xdr:row>
      <xdr:rowOff>178771</xdr:rowOff>
    </xdr:from>
    <xdr:to>
      <xdr:col>15</xdr:col>
      <xdr:colOff>93083</xdr:colOff>
      <xdr:row>30</xdr:row>
      <xdr:rowOff>178771</xdr:rowOff>
    </xdr:to>
    <xdr:graphicFrame macro="">
      <xdr:nvGraphicFramePr>
        <xdr:cNvPr id="4" name="Grafiek 2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365759</xdr:colOff>
      <xdr:row>4</xdr:row>
      <xdr:rowOff>129540</xdr:rowOff>
    </xdr:from>
    <xdr:to>
      <xdr:col>17</xdr:col>
      <xdr:colOff>515470</xdr:colOff>
      <xdr:row>8</xdr:row>
      <xdr:rowOff>127000</xdr:rowOff>
    </xdr:to>
    <xdr:sp macro="" textlink="">
      <xdr:nvSpPr>
        <xdr:cNvPr id="5" name="Pijl-links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9554583" y="846716"/>
          <a:ext cx="1374887" cy="714637"/>
        </a:xfrm>
        <a:prstGeom prst="leftArrow">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BE" sz="1100" b="1"/>
            <a:t>Naar</a:t>
          </a:r>
          <a:r>
            <a:rPr lang="nl-BE" sz="1100" b="1" baseline="0"/>
            <a:t> </a:t>
          </a:r>
          <a:r>
            <a:rPr lang="nl-BE" sz="1000" b="1" baseline="0"/>
            <a:t>inkomsten</a:t>
          </a:r>
          <a:endParaRPr lang="nl-BE" sz="1000" b="1"/>
        </a:p>
      </xdr:txBody>
    </xdr:sp>
    <xdr:clientData/>
  </xdr:twoCellAnchor>
  <xdr:twoCellAnchor>
    <xdr:from>
      <xdr:col>0</xdr:col>
      <xdr:colOff>25956</xdr:colOff>
      <xdr:row>0</xdr:row>
      <xdr:rowOff>128245</xdr:rowOff>
    </xdr:from>
    <xdr:to>
      <xdr:col>7</xdr:col>
      <xdr:colOff>330756</xdr:colOff>
      <xdr:row>15</xdr:row>
      <xdr:rowOff>128245</xdr:rowOff>
    </xdr:to>
    <xdr:graphicFrame macro="">
      <xdr:nvGraphicFramePr>
        <xdr:cNvPr id="7" name="Grafiek 4">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xdr:rowOff>
    </xdr:from>
    <xdr:to>
      <xdr:col>2</xdr:col>
      <xdr:colOff>595826</xdr:colOff>
      <xdr:row>2</xdr:row>
      <xdr:rowOff>77058</xdr:rowOff>
    </xdr:to>
    <xdr:sp macro="" textlink="">
      <xdr:nvSpPr>
        <xdr:cNvPr id="2" name="Rechthoek 1">
          <a:extLst>
            <a:ext uri="{FF2B5EF4-FFF2-40B4-BE49-F238E27FC236}">
              <a16:creationId xmlns:a16="http://schemas.microsoft.com/office/drawing/2014/main" id="{00000000-0008-0000-0300-000002000000}"/>
            </a:ext>
          </a:extLst>
        </xdr:cNvPr>
        <xdr:cNvSpPr/>
      </xdr:nvSpPr>
      <xdr:spPr>
        <a:xfrm>
          <a:off x="270387" y="57356"/>
          <a:ext cx="898987" cy="257315"/>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Opslaan</a:t>
          </a:r>
        </a:p>
      </xdr:txBody>
    </xdr:sp>
    <xdr:clientData/>
  </xdr:twoCellAnchor>
  <xdr:twoCellAnchor>
    <xdr:from>
      <xdr:col>1</xdr:col>
      <xdr:colOff>1</xdr:colOff>
      <xdr:row>3</xdr:row>
      <xdr:rowOff>8563</xdr:rowOff>
    </xdr:from>
    <xdr:to>
      <xdr:col>3</xdr:col>
      <xdr:colOff>82121</xdr:colOff>
      <xdr:row>4</xdr:row>
      <xdr:rowOff>94181</xdr:rowOff>
    </xdr:to>
    <xdr:sp macro="" textlink="">
      <xdr:nvSpPr>
        <xdr:cNvPr id="3" name="Rechthoek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270388" y="426434"/>
          <a:ext cx="1507798" cy="265876"/>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startpagina</a:t>
          </a:r>
        </a:p>
      </xdr:txBody>
    </xdr:sp>
    <xdr:clientData/>
  </xdr:twoCellAnchor>
  <xdr:twoCellAnchor editAs="oneCell">
    <xdr:from>
      <xdr:col>4</xdr:col>
      <xdr:colOff>406257</xdr:colOff>
      <xdr:row>0</xdr:row>
      <xdr:rowOff>14300</xdr:rowOff>
    </xdr:from>
    <xdr:to>
      <xdr:col>6</xdr:col>
      <xdr:colOff>8563</xdr:colOff>
      <xdr:row>5</xdr:row>
      <xdr:rowOff>19556</xdr:rowOff>
    </xdr:to>
    <xdr:pic>
      <xdr:nvPicPr>
        <xdr:cNvPr id="4" name="Afbeelding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2443965" y="14300"/>
          <a:ext cx="818080" cy="784380"/>
        </a:xfrm>
        <a:prstGeom prst="rect">
          <a:avLst/>
        </a:prstGeom>
      </xdr:spPr>
    </xdr:pic>
    <xdr:clientData/>
  </xdr:twoCellAnchor>
  <xdr:twoCellAnchor>
    <xdr:from>
      <xdr:col>6</xdr:col>
      <xdr:colOff>336221</xdr:colOff>
      <xdr:row>1</xdr:row>
      <xdr:rowOff>90129</xdr:rowOff>
    </xdr:from>
    <xdr:to>
      <xdr:col>12</xdr:col>
      <xdr:colOff>368157</xdr:colOff>
      <xdr:row>4</xdr:row>
      <xdr:rowOff>162277</xdr:rowOff>
    </xdr:to>
    <xdr:sp macro="" textlink="">
      <xdr:nvSpPr>
        <xdr:cNvPr id="5" name="Toelichting met afgeronde rechthoek 23">
          <a:extLst>
            <a:ext uri="{FF2B5EF4-FFF2-40B4-BE49-F238E27FC236}">
              <a16:creationId xmlns:a16="http://schemas.microsoft.com/office/drawing/2014/main" id="{00000000-0008-0000-0300-000005000000}"/>
            </a:ext>
          </a:extLst>
        </xdr:cNvPr>
        <xdr:cNvSpPr/>
      </xdr:nvSpPr>
      <xdr:spPr>
        <a:xfrm>
          <a:off x="3948665" y="153629"/>
          <a:ext cx="3672603" cy="622481"/>
        </a:xfrm>
        <a:prstGeom prst="wedgeRoundRectCallout">
          <a:avLst>
            <a:gd name="adj1" fmla="val -58330"/>
            <a:gd name="adj2" fmla="val 11278"/>
            <a:gd name="adj3" fmla="val 16667"/>
          </a:avLst>
        </a:prstGeom>
        <a:ln/>
      </xdr:spPr>
      <xdr:style>
        <a:lnRef idx="2">
          <a:schemeClr val="accent3"/>
        </a:lnRef>
        <a:fillRef idx="1">
          <a:schemeClr val="lt1"/>
        </a:fillRef>
        <a:effectRef idx="0">
          <a:schemeClr val="accent3"/>
        </a:effectRef>
        <a:fontRef idx="minor">
          <a:schemeClr val="dk1"/>
        </a:fontRef>
      </xdr:style>
      <xdr:txBody>
        <a:bodyPr vertOverflow="clip" horzOverflow="clip" tIns="36000" bIns="36000" rtlCol="0" anchor="t"/>
        <a:lstStyle/>
        <a:p>
          <a:pPr algn="l"/>
          <a:r>
            <a:rPr lang="nl-BE" sz="1000" b="0">
              <a:solidFill>
                <a:schemeClr val="tx1">
                  <a:lumMod val="65000"/>
                  <a:lumOff val="35000"/>
                </a:schemeClr>
              </a:solidFill>
            </a:rPr>
            <a:t>Na de inkomsten</a:t>
          </a:r>
          <a:r>
            <a:rPr lang="nl-BE" sz="1000" b="0" baseline="0">
              <a:solidFill>
                <a:schemeClr val="tx1">
                  <a:lumMod val="65000"/>
                  <a:lumOff val="35000"/>
                </a:schemeClr>
              </a:solidFill>
            </a:rPr>
            <a:t> is het tijd om de variabele uitgaven van je bedrijf in kaart te brengen. Denk ook aan facturen die je nog niet betaald hebt, plan in wanneer je deze gaat betalen.</a:t>
          </a:r>
        </a:p>
      </xdr:txBody>
    </xdr:sp>
    <xdr:clientData/>
  </xdr:twoCellAnchor>
  <xdr:twoCellAnchor>
    <xdr:from>
      <xdr:col>17</xdr:col>
      <xdr:colOff>163871</xdr:colOff>
      <xdr:row>1</xdr:row>
      <xdr:rowOff>2</xdr:rowOff>
    </xdr:from>
    <xdr:to>
      <xdr:col>19</xdr:col>
      <xdr:colOff>541370</xdr:colOff>
      <xdr:row>4</xdr:row>
      <xdr:rowOff>49162</xdr:rowOff>
    </xdr:to>
    <xdr:sp macro="" textlink="">
      <xdr:nvSpPr>
        <xdr:cNvPr id="7" name="PIJL-LINKS 3">
          <a:hlinkClick xmlns:r="http://schemas.openxmlformats.org/officeDocument/2006/relationships" r:id="rId3"/>
          <a:extLst>
            <a:ext uri="{FF2B5EF4-FFF2-40B4-BE49-F238E27FC236}">
              <a16:creationId xmlns:a16="http://schemas.microsoft.com/office/drawing/2014/main" id="{00000000-0008-0000-0300-000007000000}"/>
            </a:ext>
          </a:extLst>
        </xdr:cNvPr>
        <xdr:cNvSpPr/>
      </xdr:nvSpPr>
      <xdr:spPr>
        <a:xfrm flipH="1">
          <a:off x="9742129" y="57357"/>
          <a:ext cx="1590144" cy="589934"/>
        </a:xfrm>
        <a:prstGeom prst="leftArrow">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vaste uitgaven</a:t>
          </a:r>
        </a:p>
      </xdr:txBody>
    </xdr:sp>
    <xdr:clientData/>
  </xdr:twoCellAnchor>
  <xdr:twoCellAnchor>
    <xdr:from>
      <xdr:col>1</xdr:col>
      <xdr:colOff>7620</xdr:colOff>
      <xdr:row>5</xdr:row>
      <xdr:rowOff>99060</xdr:rowOff>
    </xdr:from>
    <xdr:to>
      <xdr:col>15</xdr:col>
      <xdr:colOff>601980</xdr:colOff>
      <xdr:row>7</xdr:row>
      <xdr:rowOff>170603</xdr:rowOff>
    </xdr:to>
    <xdr:sp macro="" textlink="">
      <xdr:nvSpPr>
        <xdr:cNvPr id="8" name="Toelichting met PIJL-OMLAAG 9">
          <a:extLst>
            <a:ext uri="{FF2B5EF4-FFF2-40B4-BE49-F238E27FC236}">
              <a16:creationId xmlns:a16="http://schemas.microsoft.com/office/drawing/2014/main" id="{00000000-0008-0000-0300-000008000000}"/>
            </a:ext>
          </a:extLst>
        </xdr:cNvPr>
        <xdr:cNvSpPr/>
      </xdr:nvSpPr>
      <xdr:spPr>
        <a:xfrm>
          <a:off x="7620" y="1237779"/>
          <a:ext cx="9318832" cy="431139"/>
        </a:xfrm>
        <a:prstGeom prst="downArrowCallout">
          <a:avLst/>
        </a:prstGeom>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BE" sz="1400" b="1" i="0" u="none" strike="noStrike" kern="0" cap="none" spc="0" normalizeH="0" baseline="0" noProof="0">
              <a:ln>
                <a:noFill/>
              </a:ln>
              <a:solidFill>
                <a:sysClr val="window" lastClr="FFFFFF"/>
              </a:solidFill>
              <a:effectLst/>
              <a:uLnTx/>
              <a:uFillTx/>
              <a:latin typeface="Calibri"/>
            </a:rPr>
            <a:t>VARIABELE UITGAVEN</a:t>
          </a:r>
        </a:p>
      </xdr:txBody>
    </xdr:sp>
    <xdr:clientData/>
  </xdr:twoCellAnchor>
  <xdr:twoCellAnchor>
    <xdr:from>
      <xdr:col>17</xdr:col>
      <xdr:colOff>15522</xdr:colOff>
      <xdr:row>12</xdr:row>
      <xdr:rowOff>119946</xdr:rowOff>
    </xdr:from>
    <xdr:to>
      <xdr:col>19</xdr:col>
      <xdr:colOff>599722</xdr:colOff>
      <xdr:row>17</xdr:row>
      <xdr:rowOff>45720</xdr:rowOff>
    </xdr:to>
    <xdr:sp macro="" textlink="">
      <xdr:nvSpPr>
        <xdr:cNvPr id="9" name="Schuine rand 8">
          <a:hlinkClick xmlns:r="http://schemas.openxmlformats.org/officeDocument/2006/relationships" r:id="rId4"/>
          <a:extLst>
            <a:ext uri="{FF2B5EF4-FFF2-40B4-BE49-F238E27FC236}">
              <a16:creationId xmlns:a16="http://schemas.microsoft.com/office/drawing/2014/main" id="{00000000-0008-0000-0300-000009000000}"/>
            </a:ext>
          </a:extLst>
        </xdr:cNvPr>
        <xdr:cNvSpPr/>
      </xdr:nvSpPr>
      <xdr:spPr>
        <a:xfrm>
          <a:off x="9883422" y="2223066"/>
          <a:ext cx="1803400" cy="870654"/>
        </a:xfrm>
        <a:prstGeom prst="bevel">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100" b="1" baseline="0"/>
            <a:t>Klik hier voor visuele weergaven van de variabele kosten</a:t>
          </a:r>
          <a:endParaRPr lang="nl-BE" sz="1100" b="1"/>
        </a:p>
      </xdr:txBody>
    </xdr:sp>
    <xdr:clientData/>
  </xdr:twoCellAnchor>
  <xdr:twoCellAnchor>
    <xdr:from>
      <xdr:col>13</xdr:col>
      <xdr:colOff>319549</xdr:colOff>
      <xdr:row>1</xdr:row>
      <xdr:rowOff>24580</xdr:rowOff>
    </xdr:from>
    <xdr:to>
      <xdr:col>17</xdr:col>
      <xdr:colOff>98323</xdr:colOff>
      <xdr:row>4</xdr:row>
      <xdr:rowOff>32775</xdr:rowOff>
    </xdr:to>
    <xdr:sp macro="" textlink="">
      <xdr:nvSpPr>
        <xdr:cNvPr id="19" name="Pijl-links 18">
          <a:hlinkClick xmlns:r="http://schemas.openxmlformats.org/officeDocument/2006/relationships" r:id="rId5"/>
          <a:extLst>
            <a:ext uri="{FF2B5EF4-FFF2-40B4-BE49-F238E27FC236}">
              <a16:creationId xmlns:a16="http://schemas.microsoft.com/office/drawing/2014/main" id="{00000000-0008-0000-0300-000013000000}"/>
            </a:ext>
          </a:extLst>
        </xdr:cNvPr>
        <xdr:cNvSpPr/>
      </xdr:nvSpPr>
      <xdr:spPr>
        <a:xfrm>
          <a:off x="8078839" y="81935"/>
          <a:ext cx="1597742" cy="548969"/>
        </a:xfrm>
        <a:prstGeom prst="leftArrow">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000" b="1">
              <a:solidFill>
                <a:schemeClr val="bg1"/>
              </a:solidFill>
            </a:rPr>
            <a:t>Naar inkomsten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5</xdr:row>
      <xdr:rowOff>0</xdr:rowOff>
    </xdr:from>
    <xdr:to>
      <xdr:col>19</xdr:col>
      <xdr:colOff>133546</xdr:colOff>
      <xdr:row>8</xdr:row>
      <xdr:rowOff>4483</xdr:rowOff>
    </xdr:to>
    <xdr:sp macro="" textlink="">
      <xdr:nvSpPr>
        <xdr:cNvPr id="2" name="Pijl-links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9803876" y="903402"/>
          <a:ext cx="1971773" cy="546524"/>
        </a:xfrm>
        <a:prstGeom prst="leftArrow">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BE" sz="1100"/>
            <a:t>Naar</a:t>
          </a:r>
          <a:r>
            <a:rPr lang="nl-BE" sz="1100" baseline="0"/>
            <a:t> variabele uitgaven</a:t>
          </a:r>
          <a:endParaRPr lang="nl-BE" sz="1100"/>
        </a:p>
      </xdr:txBody>
    </xdr:sp>
    <xdr:clientData/>
  </xdr:twoCellAnchor>
  <xdr:twoCellAnchor>
    <xdr:from>
      <xdr:col>0</xdr:col>
      <xdr:colOff>42360</xdr:colOff>
      <xdr:row>0</xdr:row>
      <xdr:rowOff>34085</xdr:rowOff>
    </xdr:from>
    <xdr:to>
      <xdr:col>7</xdr:col>
      <xdr:colOff>347160</xdr:colOff>
      <xdr:row>15</xdr:row>
      <xdr:rowOff>34085</xdr:rowOff>
    </xdr:to>
    <xdr:graphicFrame macro="">
      <xdr:nvGraphicFramePr>
        <xdr:cNvPr id="3" name="Grafiek 13">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397714</xdr:colOff>
      <xdr:row>0</xdr:row>
      <xdr:rowOff>39410</xdr:rowOff>
    </xdr:from>
    <xdr:to>
      <xdr:col>15</xdr:col>
      <xdr:colOff>92914</xdr:colOff>
      <xdr:row>15</xdr:row>
      <xdr:rowOff>39410</xdr:rowOff>
    </xdr:to>
    <xdr:graphicFrame macro="">
      <xdr:nvGraphicFramePr>
        <xdr:cNvPr id="4" name="Grafiek 14">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337080</xdr:colOff>
      <xdr:row>15</xdr:row>
      <xdr:rowOff>172825</xdr:rowOff>
    </xdr:from>
    <xdr:to>
      <xdr:col>13</xdr:col>
      <xdr:colOff>251382</xdr:colOff>
      <xdr:row>35</xdr:row>
      <xdr:rowOff>149258</xdr:rowOff>
    </xdr:to>
    <xdr:graphicFrame macro="">
      <xdr:nvGraphicFramePr>
        <xdr:cNvPr id="5" name="Grafiek 15">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1</xdr:rowOff>
    </xdr:from>
    <xdr:to>
      <xdr:col>2</xdr:col>
      <xdr:colOff>595826</xdr:colOff>
      <xdr:row>2</xdr:row>
      <xdr:rowOff>77058</xdr:rowOff>
    </xdr:to>
    <xdr:sp macro="" textlink="">
      <xdr:nvSpPr>
        <xdr:cNvPr id="2" name="Rechthoek 1">
          <a:extLst>
            <a:ext uri="{FF2B5EF4-FFF2-40B4-BE49-F238E27FC236}">
              <a16:creationId xmlns:a16="http://schemas.microsoft.com/office/drawing/2014/main" id="{00000000-0008-0000-0500-000002000000}"/>
            </a:ext>
          </a:extLst>
        </xdr:cNvPr>
        <xdr:cNvSpPr/>
      </xdr:nvSpPr>
      <xdr:spPr>
        <a:xfrm>
          <a:off x="266700" y="60961"/>
          <a:ext cx="900626" cy="259937"/>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Opslaan</a:t>
          </a:r>
        </a:p>
      </xdr:txBody>
    </xdr:sp>
    <xdr:clientData/>
  </xdr:twoCellAnchor>
  <xdr:twoCellAnchor>
    <xdr:from>
      <xdr:col>1</xdr:col>
      <xdr:colOff>1</xdr:colOff>
      <xdr:row>3</xdr:row>
      <xdr:rowOff>8563</xdr:rowOff>
    </xdr:from>
    <xdr:to>
      <xdr:col>3</xdr:col>
      <xdr:colOff>82121</xdr:colOff>
      <xdr:row>4</xdr:row>
      <xdr:rowOff>94181</xdr:rowOff>
    </xdr:to>
    <xdr:sp macro="" textlink="">
      <xdr:nvSpPr>
        <xdr:cNvPr id="3" name="Rechthoek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266701" y="435283"/>
          <a:ext cx="1507060" cy="268498"/>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startpagina</a:t>
          </a:r>
        </a:p>
      </xdr:txBody>
    </xdr:sp>
    <xdr:clientData/>
  </xdr:twoCellAnchor>
  <xdr:twoCellAnchor editAs="oneCell">
    <xdr:from>
      <xdr:col>4</xdr:col>
      <xdr:colOff>406257</xdr:colOff>
      <xdr:row>0</xdr:row>
      <xdr:rowOff>14300</xdr:rowOff>
    </xdr:from>
    <xdr:to>
      <xdr:col>6</xdr:col>
      <xdr:colOff>8562</xdr:colOff>
      <xdr:row>5</xdr:row>
      <xdr:rowOff>19556</xdr:rowOff>
    </xdr:to>
    <xdr:pic>
      <xdr:nvPicPr>
        <xdr:cNvPr id="4" name="Afbeelding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2707497" y="14300"/>
          <a:ext cx="821505" cy="797736"/>
        </a:xfrm>
        <a:prstGeom prst="rect">
          <a:avLst/>
        </a:prstGeom>
      </xdr:spPr>
    </xdr:pic>
    <xdr:clientData/>
  </xdr:twoCellAnchor>
  <xdr:twoCellAnchor>
    <xdr:from>
      <xdr:col>6</xdr:col>
      <xdr:colOff>336221</xdr:colOff>
      <xdr:row>1</xdr:row>
      <xdr:rowOff>90130</xdr:rowOff>
    </xdr:from>
    <xdr:to>
      <xdr:col>12</xdr:col>
      <xdr:colOff>368157</xdr:colOff>
      <xdr:row>4</xdr:row>
      <xdr:rowOff>32774</xdr:rowOff>
    </xdr:to>
    <xdr:sp macro="" textlink="">
      <xdr:nvSpPr>
        <xdr:cNvPr id="5" name="Toelichting met afgeronde rechthoek 23">
          <a:extLst>
            <a:ext uri="{FF2B5EF4-FFF2-40B4-BE49-F238E27FC236}">
              <a16:creationId xmlns:a16="http://schemas.microsoft.com/office/drawing/2014/main" id="{00000000-0008-0000-0500-000005000000}"/>
            </a:ext>
          </a:extLst>
        </xdr:cNvPr>
        <xdr:cNvSpPr/>
      </xdr:nvSpPr>
      <xdr:spPr>
        <a:xfrm>
          <a:off x="3856661" y="151090"/>
          <a:ext cx="3689536" cy="491284"/>
        </a:xfrm>
        <a:prstGeom prst="wedgeRoundRectCallout">
          <a:avLst>
            <a:gd name="adj1" fmla="val -58330"/>
            <a:gd name="adj2" fmla="val 11278"/>
            <a:gd name="adj3" fmla="val 16667"/>
          </a:avLst>
        </a:prstGeom>
        <a:ln/>
      </xdr:spPr>
      <xdr:style>
        <a:lnRef idx="2">
          <a:schemeClr val="accent3"/>
        </a:lnRef>
        <a:fillRef idx="1">
          <a:schemeClr val="lt1"/>
        </a:fillRef>
        <a:effectRef idx="0">
          <a:schemeClr val="accent3"/>
        </a:effectRef>
        <a:fontRef idx="minor">
          <a:schemeClr val="dk1"/>
        </a:fontRef>
      </xdr:style>
      <xdr:txBody>
        <a:bodyPr vertOverflow="clip" horzOverflow="clip" tIns="36000" bIns="36000" rtlCol="0" anchor="t"/>
        <a:lstStyle/>
        <a:p>
          <a:pPr algn="l"/>
          <a:r>
            <a:rPr lang="nl-BE" sz="1000" b="1">
              <a:solidFill>
                <a:schemeClr val="tx1">
                  <a:lumMod val="65000"/>
                  <a:lumOff val="35000"/>
                </a:schemeClr>
              </a:solidFill>
            </a:rPr>
            <a:t>In stap drie vermeld je de vaste uitgaven. </a:t>
          </a:r>
          <a:r>
            <a:rPr lang="nl-BE" sz="1000" b="0">
              <a:solidFill>
                <a:schemeClr val="tx1">
                  <a:lumMod val="65000"/>
                  <a:lumOff val="35000"/>
                </a:schemeClr>
              </a:solidFill>
            </a:rPr>
            <a:t>Welke uitgaven heb</a:t>
          </a:r>
          <a:r>
            <a:rPr lang="nl-BE" sz="1000" b="0" baseline="0">
              <a:solidFill>
                <a:schemeClr val="tx1">
                  <a:lumMod val="65000"/>
                  <a:lumOff val="35000"/>
                </a:schemeClr>
              </a:solidFill>
            </a:rPr>
            <a:t> je je op je bedrijf?</a:t>
          </a:r>
        </a:p>
      </xdr:txBody>
    </xdr:sp>
    <xdr:clientData/>
  </xdr:twoCellAnchor>
  <xdr:twoCellAnchor>
    <xdr:from>
      <xdr:col>16</xdr:col>
      <xdr:colOff>163871</xdr:colOff>
      <xdr:row>1</xdr:row>
      <xdr:rowOff>2</xdr:rowOff>
    </xdr:from>
    <xdr:to>
      <xdr:col>18</xdr:col>
      <xdr:colOff>541370</xdr:colOff>
      <xdr:row>4</xdr:row>
      <xdr:rowOff>49162</xdr:rowOff>
    </xdr:to>
    <xdr:sp macro="" textlink="">
      <xdr:nvSpPr>
        <xdr:cNvPr id="6" name="PIJL-LINKS 3">
          <a:hlinkClick xmlns:r="http://schemas.openxmlformats.org/officeDocument/2006/relationships" r:id="rId3"/>
          <a:extLst>
            <a:ext uri="{FF2B5EF4-FFF2-40B4-BE49-F238E27FC236}">
              <a16:creationId xmlns:a16="http://schemas.microsoft.com/office/drawing/2014/main" id="{00000000-0008-0000-0500-000006000000}"/>
            </a:ext>
          </a:extLst>
        </xdr:cNvPr>
        <xdr:cNvSpPr/>
      </xdr:nvSpPr>
      <xdr:spPr>
        <a:xfrm flipH="1">
          <a:off x="9780311" y="60962"/>
          <a:ext cx="1596699" cy="597800"/>
        </a:xfrm>
        <a:prstGeom prst="leftArrow">
          <a:avLst/>
        </a:prstGeom>
        <a:solidFill>
          <a:schemeClr val="accent4"/>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kasoverzicht</a:t>
          </a:r>
        </a:p>
      </xdr:txBody>
    </xdr:sp>
    <xdr:clientData/>
  </xdr:twoCellAnchor>
  <xdr:twoCellAnchor>
    <xdr:from>
      <xdr:col>1</xdr:col>
      <xdr:colOff>7620</xdr:colOff>
      <xdr:row>5</xdr:row>
      <xdr:rowOff>99060</xdr:rowOff>
    </xdr:from>
    <xdr:to>
      <xdr:col>15</xdr:col>
      <xdr:colOff>601980</xdr:colOff>
      <xdr:row>7</xdr:row>
      <xdr:rowOff>170603</xdr:rowOff>
    </xdr:to>
    <xdr:sp macro="" textlink="">
      <xdr:nvSpPr>
        <xdr:cNvPr id="7" name="Toelichting met PIJL-OMLAAG 9">
          <a:extLst>
            <a:ext uri="{FF2B5EF4-FFF2-40B4-BE49-F238E27FC236}">
              <a16:creationId xmlns:a16="http://schemas.microsoft.com/office/drawing/2014/main" id="{00000000-0008-0000-0500-000007000000}"/>
            </a:ext>
          </a:extLst>
        </xdr:cNvPr>
        <xdr:cNvSpPr/>
      </xdr:nvSpPr>
      <xdr:spPr>
        <a:xfrm>
          <a:off x="274320" y="891540"/>
          <a:ext cx="9334500" cy="437303"/>
        </a:xfrm>
        <a:prstGeom prst="downArrowCallout">
          <a:avLst/>
        </a:prstGeom>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BE" sz="1400" b="1" i="0" u="none" strike="noStrike" kern="0" cap="none" spc="0" normalizeH="0" baseline="0" noProof="0">
              <a:ln>
                <a:noFill/>
              </a:ln>
              <a:solidFill>
                <a:sysClr val="window" lastClr="FFFFFF"/>
              </a:solidFill>
              <a:effectLst/>
              <a:uLnTx/>
              <a:uFillTx/>
              <a:latin typeface="Calibri"/>
            </a:rPr>
            <a:t>VASTE UITGAVEN</a:t>
          </a:r>
        </a:p>
      </xdr:txBody>
    </xdr:sp>
    <xdr:clientData/>
  </xdr:twoCellAnchor>
  <xdr:twoCellAnchor>
    <xdr:from>
      <xdr:col>16</xdr:col>
      <xdr:colOff>94422</xdr:colOff>
      <xdr:row>8</xdr:row>
      <xdr:rowOff>166315</xdr:rowOff>
    </xdr:from>
    <xdr:to>
      <xdr:col>18</xdr:col>
      <xdr:colOff>417444</xdr:colOff>
      <xdr:row>11</xdr:row>
      <xdr:rowOff>125896</xdr:rowOff>
    </xdr:to>
    <xdr:sp macro="" textlink="">
      <xdr:nvSpPr>
        <xdr:cNvPr id="8" name="Schuine rand 7">
          <a:hlinkClick xmlns:r="http://schemas.openxmlformats.org/officeDocument/2006/relationships" r:id="rId4"/>
          <a:extLst>
            <a:ext uri="{FF2B5EF4-FFF2-40B4-BE49-F238E27FC236}">
              <a16:creationId xmlns:a16="http://schemas.microsoft.com/office/drawing/2014/main" id="{00000000-0008-0000-0500-000008000000}"/>
            </a:ext>
          </a:extLst>
        </xdr:cNvPr>
        <xdr:cNvSpPr/>
      </xdr:nvSpPr>
      <xdr:spPr>
        <a:xfrm>
          <a:off x="9708874" y="1524663"/>
          <a:ext cx="1542222" cy="840850"/>
        </a:xfrm>
        <a:prstGeom prst="bevel">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000" b="1" baseline="0"/>
            <a:t>Klik hier om de  evolutie jaarlast in kaart te brengen</a:t>
          </a:r>
          <a:endParaRPr lang="nl-BE" sz="1000" b="1"/>
        </a:p>
      </xdr:txBody>
    </xdr:sp>
    <xdr:clientData/>
  </xdr:twoCellAnchor>
  <xdr:twoCellAnchor>
    <xdr:from>
      <xdr:col>13</xdr:col>
      <xdr:colOff>319549</xdr:colOff>
      <xdr:row>1</xdr:row>
      <xdr:rowOff>24580</xdr:rowOff>
    </xdr:from>
    <xdr:to>
      <xdr:col>16</xdr:col>
      <xdr:colOff>98323</xdr:colOff>
      <xdr:row>4</xdr:row>
      <xdr:rowOff>32775</xdr:rowOff>
    </xdr:to>
    <xdr:sp macro="" textlink="">
      <xdr:nvSpPr>
        <xdr:cNvPr id="12" name="Pijl-links 11">
          <a:hlinkClick xmlns:r="http://schemas.openxmlformats.org/officeDocument/2006/relationships" r:id="rId5"/>
          <a:extLst>
            <a:ext uri="{FF2B5EF4-FFF2-40B4-BE49-F238E27FC236}">
              <a16:creationId xmlns:a16="http://schemas.microsoft.com/office/drawing/2014/main" id="{00000000-0008-0000-0500-00000C000000}"/>
            </a:ext>
          </a:extLst>
        </xdr:cNvPr>
        <xdr:cNvSpPr/>
      </xdr:nvSpPr>
      <xdr:spPr>
        <a:xfrm>
          <a:off x="8107189" y="85540"/>
          <a:ext cx="1607574" cy="556835"/>
        </a:xfrm>
        <a:prstGeom prst="leftArrow">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000" b="1">
              <a:solidFill>
                <a:schemeClr val="bg1"/>
              </a:solidFill>
            </a:rPr>
            <a:t>Naar variabele</a:t>
          </a:r>
          <a:r>
            <a:rPr lang="nl-BE" sz="1000" b="1" baseline="0">
              <a:solidFill>
                <a:schemeClr val="bg1"/>
              </a:solidFill>
            </a:rPr>
            <a:t> uitgaven</a:t>
          </a:r>
          <a:endParaRPr lang="nl-BE" sz="10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7620</xdr:colOff>
      <xdr:row>2</xdr:row>
      <xdr:rowOff>179070</xdr:rowOff>
    </xdr:from>
    <xdr:to>
      <xdr:col>18</xdr:col>
      <xdr:colOff>365760</xdr:colOff>
      <xdr:row>26</xdr:row>
      <xdr:rowOff>175260</xdr:rowOff>
    </xdr:to>
    <xdr:graphicFrame macro="">
      <xdr:nvGraphicFramePr>
        <xdr:cNvPr id="3" name="Grafiek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457200</xdr:colOff>
      <xdr:row>0</xdr:row>
      <xdr:rowOff>60960</xdr:rowOff>
    </xdr:from>
    <xdr:to>
      <xdr:col>21</xdr:col>
      <xdr:colOff>228600</xdr:colOff>
      <xdr:row>3</xdr:row>
      <xdr:rowOff>58844</xdr:rowOff>
    </xdr:to>
    <xdr:sp macro="" textlink="">
      <xdr:nvSpPr>
        <xdr:cNvPr id="4" name="Pijl-links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10881360" y="60960"/>
          <a:ext cx="1600200" cy="546524"/>
        </a:xfrm>
        <a:prstGeom prst="leftArrow">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BE" sz="1100" b="1"/>
            <a:t>Naar vaste</a:t>
          </a:r>
          <a:r>
            <a:rPr lang="nl-BE" sz="1100" b="1" baseline="0"/>
            <a:t> uitgaven</a:t>
          </a:r>
          <a:endParaRPr lang="nl-BE" sz="1100" b="1"/>
        </a:p>
      </xdr:txBody>
    </xdr:sp>
    <xdr:clientData/>
  </xdr:twoCellAnchor>
  <xdr:twoCellAnchor editAs="oneCell">
    <xdr:from>
      <xdr:col>1</xdr:col>
      <xdr:colOff>0</xdr:colOff>
      <xdr:row>11</xdr:row>
      <xdr:rowOff>22860</xdr:rowOff>
    </xdr:from>
    <xdr:to>
      <xdr:col>2</xdr:col>
      <xdr:colOff>2760</xdr:colOff>
      <xdr:row>16</xdr:row>
      <xdr:rowOff>70062</xdr:rowOff>
    </xdr:to>
    <xdr:pic>
      <xdr:nvPicPr>
        <xdr:cNvPr id="6" name="Afbeelding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flipH="1">
          <a:off x="91440" y="2034540"/>
          <a:ext cx="983835" cy="961602"/>
        </a:xfrm>
        <a:prstGeom prst="rect">
          <a:avLst/>
        </a:prstGeom>
      </xdr:spPr>
    </xdr:pic>
    <xdr:clientData/>
  </xdr:twoCellAnchor>
  <xdr:twoCellAnchor>
    <xdr:from>
      <xdr:col>1</xdr:col>
      <xdr:colOff>7620</xdr:colOff>
      <xdr:row>3</xdr:row>
      <xdr:rowOff>114300</xdr:rowOff>
    </xdr:from>
    <xdr:to>
      <xdr:col>1</xdr:col>
      <xdr:colOff>960120</xdr:colOff>
      <xdr:row>10</xdr:row>
      <xdr:rowOff>30480</xdr:rowOff>
    </xdr:to>
    <xdr:sp macro="" textlink="">
      <xdr:nvSpPr>
        <xdr:cNvPr id="7" name="Toelichting met afgeronde rechthoek 3">
          <a:extLst>
            <a:ext uri="{FF2B5EF4-FFF2-40B4-BE49-F238E27FC236}">
              <a16:creationId xmlns:a16="http://schemas.microsoft.com/office/drawing/2014/main" id="{00000000-0008-0000-0600-000007000000}"/>
            </a:ext>
          </a:extLst>
        </xdr:cNvPr>
        <xdr:cNvSpPr/>
      </xdr:nvSpPr>
      <xdr:spPr>
        <a:xfrm>
          <a:off x="213360" y="662940"/>
          <a:ext cx="952500" cy="1196340"/>
        </a:xfrm>
        <a:prstGeom prst="wedgeRoundRectCallout">
          <a:avLst>
            <a:gd name="adj1" fmla="val 17752"/>
            <a:gd name="adj2" fmla="val 60118"/>
            <a:gd name="adj3" fmla="val 16667"/>
          </a:avLst>
        </a:prstGeom>
        <a:ln>
          <a:solidFill>
            <a:srgbClr val="7030A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nl-BE" sz="1000">
              <a:solidFill>
                <a:schemeClr val="tx1">
                  <a:lumMod val="65000"/>
                  <a:lumOff val="35000"/>
                </a:schemeClr>
              </a:solidFill>
            </a:rPr>
            <a:t>Het huidige jaar heb je al ingegeven</a:t>
          </a:r>
          <a:r>
            <a:rPr lang="nl-BE" sz="1000" baseline="0">
              <a:solidFill>
                <a:schemeClr val="tx1">
                  <a:lumMod val="65000"/>
                  <a:lumOff val="35000"/>
                </a:schemeClr>
              </a:solidFill>
            </a:rPr>
            <a:t>, vul nu de komende jaren aan</a:t>
          </a:r>
        </a:p>
        <a:p>
          <a:pPr algn="l"/>
          <a:endParaRPr lang="nl-BE" sz="1200">
            <a:solidFill>
              <a:schemeClr val="tx1">
                <a:lumMod val="65000"/>
                <a:lumOff val="35000"/>
              </a:schemeClr>
            </a:solidFill>
          </a:endParaRPr>
        </a:p>
      </xdr:txBody>
    </xdr:sp>
    <xdr:clientData/>
  </xdr:twoCellAnchor>
  <xdr:twoCellAnchor>
    <xdr:from>
      <xdr:col>19</xdr:col>
      <xdr:colOff>160020</xdr:colOff>
      <xdr:row>11</xdr:row>
      <xdr:rowOff>175260</xdr:rowOff>
    </xdr:from>
    <xdr:to>
      <xdr:col>21</xdr:col>
      <xdr:colOff>381000</xdr:colOff>
      <xdr:row>16</xdr:row>
      <xdr:rowOff>144780</xdr:rowOff>
    </xdr:to>
    <xdr:sp macro="" textlink="">
      <xdr:nvSpPr>
        <xdr:cNvPr id="9" name="Toelichting met afgeronde rechthoek 27">
          <a:extLst>
            <a:ext uri="{FF2B5EF4-FFF2-40B4-BE49-F238E27FC236}">
              <a16:creationId xmlns:a16="http://schemas.microsoft.com/office/drawing/2014/main" id="{00000000-0008-0000-0600-000009000000}"/>
            </a:ext>
          </a:extLst>
        </xdr:cNvPr>
        <xdr:cNvSpPr/>
      </xdr:nvSpPr>
      <xdr:spPr>
        <a:xfrm>
          <a:off x="11193780" y="2186940"/>
          <a:ext cx="1440180" cy="883920"/>
        </a:xfrm>
        <a:prstGeom prst="wedgeRoundRectCallout">
          <a:avLst>
            <a:gd name="adj1" fmla="val -43176"/>
            <a:gd name="adj2" fmla="val -57602"/>
            <a:gd name="adj3" fmla="val 16667"/>
          </a:avLst>
        </a:prstGeom>
        <a:ln/>
      </xdr:spPr>
      <xdr:style>
        <a:lnRef idx="2">
          <a:schemeClr val="accent3"/>
        </a:lnRef>
        <a:fillRef idx="1">
          <a:schemeClr val="lt1"/>
        </a:fillRef>
        <a:effectRef idx="0">
          <a:schemeClr val="accent3"/>
        </a:effectRef>
        <a:fontRef idx="minor">
          <a:schemeClr val="dk1"/>
        </a:fontRef>
      </xdr:style>
      <xdr:txBody>
        <a:bodyPr vertOverflow="clip" horzOverflow="clip" tIns="36000" bIns="36000" rtlCol="0" anchor="t"/>
        <a:lstStyle/>
        <a:p>
          <a:pPr algn="l"/>
          <a:r>
            <a:rPr lang="nl-BE" sz="1100">
              <a:solidFill>
                <a:schemeClr val="tx1">
                  <a:lumMod val="65000"/>
                  <a:lumOff val="35000"/>
                </a:schemeClr>
              </a:solidFill>
            </a:rPr>
            <a:t>Tip: wanneer heb jij ruimte voor nieuwe investeringen op je bedrijf?</a:t>
          </a:r>
        </a:p>
      </xdr:txBody>
    </xdr:sp>
    <xdr:clientData/>
  </xdr:twoCellAnchor>
  <xdr:twoCellAnchor>
    <xdr:from>
      <xdr:col>19</xdr:col>
      <xdr:colOff>0</xdr:colOff>
      <xdr:row>4</xdr:row>
      <xdr:rowOff>0</xdr:rowOff>
    </xdr:from>
    <xdr:to>
      <xdr:col>21</xdr:col>
      <xdr:colOff>377499</xdr:colOff>
      <xdr:row>7</xdr:row>
      <xdr:rowOff>57111</xdr:rowOff>
    </xdr:to>
    <xdr:sp macro="" textlink="">
      <xdr:nvSpPr>
        <xdr:cNvPr id="8" name="PIJL-LINKS 3">
          <a:hlinkClick xmlns:r="http://schemas.openxmlformats.org/officeDocument/2006/relationships" r:id="rId4"/>
          <a:extLst>
            <a:ext uri="{FF2B5EF4-FFF2-40B4-BE49-F238E27FC236}">
              <a16:creationId xmlns:a16="http://schemas.microsoft.com/office/drawing/2014/main" id="{00000000-0008-0000-0600-000008000000}"/>
            </a:ext>
          </a:extLst>
        </xdr:cNvPr>
        <xdr:cNvSpPr/>
      </xdr:nvSpPr>
      <xdr:spPr>
        <a:xfrm flipH="1">
          <a:off x="11033760" y="731520"/>
          <a:ext cx="1596699" cy="605751"/>
        </a:xfrm>
        <a:prstGeom prst="leftArrow">
          <a:avLst/>
        </a:prstGeom>
        <a:solidFill>
          <a:schemeClr val="accent4"/>
        </a:solidFill>
        <a:ln>
          <a:noFill/>
        </a:ln>
        <a:effectLst/>
        <a:scene3d>
          <a:camera prst="orthographicFront">
            <a:rot lat="0" lon="0" rev="0"/>
          </a:camera>
          <a:lightRig rig="contrasting" dir="t">
            <a:rot lat="0" lon="0" rev="7800000"/>
          </a:lightRig>
        </a:scene3d>
        <a:sp3d>
          <a:bevelT w="139700" h="139700"/>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kasoverzicht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88700</xdr:colOff>
      <xdr:row>0</xdr:row>
      <xdr:rowOff>8563</xdr:rowOff>
    </xdr:from>
    <xdr:to>
      <xdr:col>23</xdr:col>
      <xdr:colOff>136990</xdr:colOff>
      <xdr:row>1</xdr:row>
      <xdr:rowOff>59932</xdr:rowOff>
    </xdr:to>
    <xdr:sp macro="" textlink="">
      <xdr:nvSpPr>
        <xdr:cNvPr id="5" name="Rechthoek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12871464" y="8563"/>
          <a:ext cx="2180178" cy="231167"/>
        </a:xfrm>
        <a:prstGeom prst="rect">
          <a:avLst/>
        </a:prstGeom>
        <a:solidFill>
          <a:schemeClr val="accent3"/>
        </a:solidFill>
        <a:effectLst>
          <a:outerShdw blurRad="50800" dist="38100" dir="5400000" algn="t" rotWithShape="0">
            <a:prstClr val="black">
              <a:alpha val="40000"/>
            </a:prstClr>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nl-BE" sz="1000" b="1"/>
            <a:t>Naar startpagina</a:t>
          </a:r>
        </a:p>
      </xdr:txBody>
    </xdr:sp>
    <xdr:clientData/>
  </xdr:twoCellAnchor>
  <xdr:twoCellAnchor>
    <xdr:from>
      <xdr:col>1</xdr:col>
      <xdr:colOff>15240</xdr:colOff>
      <xdr:row>0</xdr:row>
      <xdr:rowOff>0</xdr:rowOff>
    </xdr:from>
    <xdr:to>
      <xdr:col>16</xdr:col>
      <xdr:colOff>0</xdr:colOff>
      <xdr:row>2</xdr:row>
      <xdr:rowOff>34246</xdr:rowOff>
    </xdr:to>
    <xdr:sp macro="" textlink="">
      <xdr:nvSpPr>
        <xdr:cNvPr id="7" name="Rechthoek 6">
          <a:extLst>
            <a:ext uri="{FF2B5EF4-FFF2-40B4-BE49-F238E27FC236}">
              <a16:creationId xmlns:a16="http://schemas.microsoft.com/office/drawing/2014/main" id="{00000000-0008-0000-0700-000007000000}"/>
            </a:ext>
          </a:extLst>
        </xdr:cNvPr>
        <xdr:cNvSpPr/>
      </xdr:nvSpPr>
      <xdr:spPr>
        <a:xfrm>
          <a:off x="117982" y="0"/>
          <a:ext cx="10241793" cy="393842"/>
        </a:xfrm>
        <a:prstGeom prst="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400" b="1"/>
            <a:t>KASOVERZICHT</a:t>
          </a:r>
          <a:r>
            <a:rPr lang="nl-BE" sz="2800" b="1"/>
            <a:t> </a:t>
          </a:r>
        </a:p>
      </xdr:txBody>
    </xdr:sp>
    <xdr:clientData/>
  </xdr:twoCellAnchor>
  <xdr:twoCellAnchor>
    <xdr:from>
      <xdr:col>0</xdr:col>
      <xdr:colOff>99916</xdr:colOff>
      <xdr:row>33</xdr:row>
      <xdr:rowOff>117040</xdr:rowOff>
    </xdr:from>
    <xdr:to>
      <xdr:col>2</xdr:col>
      <xdr:colOff>556517</xdr:colOff>
      <xdr:row>36</xdr:row>
      <xdr:rowOff>51371</xdr:rowOff>
    </xdr:to>
    <xdr:sp macro="" textlink="">
      <xdr:nvSpPr>
        <xdr:cNvPr id="8" name="Rechthoekig bijschrift 7">
          <a:extLst>
            <a:ext uri="{FF2B5EF4-FFF2-40B4-BE49-F238E27FC236}">
              <a16:creationId xmlns:a16="http://schemas.microsoft.com/office/drawing/2014/main" id="{00000000-0008-0000-0700-000008000000}"/>
            </a:ext>
          </a:extLst>
        </xdr:cNvPr>
        <xdr:cNvSpPr/>
      </xdr:nvSpPr>
      <xdr:spPr>
        <a:xfrm>
          <a:off x="99916" y="5921939"/>
          <a:ext cx="2305949" cy="473724"/>
        </a:xfrm>
        <a:prstGeom prst="wedgeRectCallout">
          <a:avLst>
            <a:gd name="adj1" fmla="val 32458"/>
            <a:gd name="adj2" fmla="val -6438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ysClr val="windowText" lastClr="000000"/>
              </a:solidFill>
            </a:rPr>
            <a:t>Voeg</a:t>
          </a:r>
          <a:r>
            <a:rPr lang="nl-BE" sz="1100" baseline="0">
              <a:solidFill>
                <a:sysClr val="windowText" lastClr="000000"/>
              </a:solidFill>
            </a:rPr>
            <a:t> in de oranje cel het rekeningsaldo van eind vorig jaar toe</a:t>
          </a:r>
          <a:endParaRPr lang="nl-BE" sz="1100">
            <a:solidFill>
              <a:sysClr val="windowText" lastClr="000000"/>
            </a:solidFill>
          </a:endParaRPr>
        </a:p>
      </xdr:txBody>
    </xdr:sp>
    <xdr:clientData/>
  </xdr:twoCellAnchor>
  <xdr:twoCellAnchor>
    <xdr:from>
      <xdr:col>17</xdr:col>
      <xdr:colOff>0</xdr:colOff>
      <xdr:row>0</xdr:row>
      <xdr:rowOff>0</xdr:rowOff>
    </xdr:from>
    <xdr:to>
      <xdr:col>19</xdr:col>
      <xdr:colOff>8562</xdr:colOff>
      <xdr:row>2</xdr:row>
      <xdr:rowOff>77056</xdr:rowOff>
    </xdr:to>
    <xdr:sp macro="" textlink="">
      <xdr:nvSpPr>
        <xdr:cNvPr id="4" name="Rechthoekig bijschrift 3">
          <a:extLst>
            <a:ext uri="{FF2B5EF4-FFF2-40B4-BE49-F238E27FC236}">
              <a16:creationId xmlns:a16="http://schemas.microsoft.com/office/drawing/2014/main" id="{00000000-0008-0000-0700-000004000000}"/>
            </a:ext>
          </a:extLst>
        </xdr:cNvPr>
        <xdr:cNvSpPr/>
      </xdr:nvSpPr>
      <xdr:spPr>
        <a:xfrm>
          <a:off x="10616629" y="0"/>
          <a:ext cx="1994899" cy="436652"/>
        </a:xfrm>
        <a:prstGeom prst="wedgeRectCallout">
          <a:avLst>
            <a:gd name="adj1" fmla="val 11266"/>
            <a:gd name="adj2" fmla="val 802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nl-BE" sz="1100" b="1"/>
            <a:t>Wat</a:t>
          </a:r>
          <a:r>
            <a:rPr lang="nl-BE" sz="1100" b="1" baseline="0"/>
            <a:t> is het effect van </a:t>
          </a:r>
          <a:r>
            <a:rPr lang="nl-BE" sz="1100" b="1"/>
            <a:t>prijswijzigingen</a:t>
          </a:r>
          <a:r>
            <a:rPr lang="nl-BE" sz="1100" b="1" baseline="0"/>
            <a:t>?</a:t>
          </a:r>
          <a:endParaRPr lang="nl-BE" sz="1100" b="1"/>
        </a:p>
      </xdr:txBody>
    </xdr:sp>
    <xdr:clientData/>
  </xdr:twoCellAnchor>
  <xdr:twoCellAnchor editAs="oneCell">
    <xdr:from>
      <xdr:col>16</xdr:col>
      <xdr:colOff>198541</xdr:colOff>
      <xdr:row>9</xdr:row>
      <xdr:rowOff>34246</xdr:rowOff>
    </xdr:from>
    <xdr:to>
      <xdr:col>17</xdr:col>
      <xdr:colOff>570442</xdr:colOff>
      <xdr:row>12</xdr:row>
      <xdr:rowOff>102741</xdr:rowOff>
    </xdr:to>
    <xdr:pic>
      <xdr:nvPicPr>
        <xdr:cNvPr id="3" name="Afbeelding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0558316" y="1703797"/>
          <a:ext cx="628755" cy="625012"/>
        </a:xfrm>
        <a:prstGeom prst="rect">
          <a:avLst/>
        </a:prstGeom>
      </xdr:spPr>
    </xdr:pic>
    <xdr:clientData/>
  </xdr:twoCellAnchor>
  <xdr:twoCellAnchor>
    <xdr:from>
      <xdr:col>17</xdr:col>
      <xdr:colOff>590764</xdr:colOff>
      <xdr:row>9</xdr:row>
      <xdr:rowOff>128427</xdr:rowOff>
    </xdr:from>
    <xdr:to>
      <xdr:col>19</xdr:col>
      <xdr:colOff>17124</xdr:colOff>
      <xdr:row>12</xdr:row>
      <xdr:rowOff>51371</xdr:rowOff>
    </xdr:to>
    <xdr:sp macro="" textlink="">
      <xdr:nvSpPr>
        <xdr:cNvPr id="9" name="Bijschrift met afgeronde rechthoek 8">
          <a:extLst>
            <a:ext uri="{FF2B5EF4-FFF2-40B4-BE49-F238E27FC236}">
              <a16:creationId xmlns:a16="http://schemas.microsoft.com/office/drawing/2014/main" id="{00000000-0008-0000-0700-000009000000}"/>
            </a:ext>
          </a:extLst>
        </xdr:cNvPr>
        <xdr:cNvSpPr/>
      </xdr:nvSpPr>
      <xdr:spPr>
        <a:xfrm>
          <a:off x="11207393" y="1797978"/>
          <a:ext cx="1592495" cy="462337"/>
        </a:xfrm>
        <a:prstGeom prst="wedgeRoundRectCallout">
          <a:avLst>
            <a:gd name="adj1" fmla="val -56855"/>
            <a:gd name="adj2" fmla="val 6944"/>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000"/>
            <a:t>Vul t</a:t>
          </a:r>
          <a:r>
            <a:rPr lang="nl-BE" sz="1000" baseline="0"/>
            <a:t>elkens het gewenste + of - % in en simuleer</a:t>
          </a:r>
          <a:endParaRPr lang="nl-BE" sz="1000"/>
        </a:p>
      </xdr:txBody>
    </xdr:sp>
    <xdr:clientData/>
  </xdr:twoCellAnchor>
  <xdr:twoCellAnchor editAs="oneCell">
    <xdr:from>
      <xdr:col>19</xdr:col>
      <xdr:colOff>42809</xdr:colOff>
      <xdr:row>2</xdr:row>
      <xdr:rowOff>119865</xdr:rowOff>
    </xdr:from>
    <xdr:to>
      <xdr:col>23</xdr:col>
      <xdr:colOff>258084</xdr:colOff>
      <xdr:row>3</xdr:row>
      <xdr:rowOff>160575</xdr:rowOff>
    </xdr:to>
    <xdr:pic>
      <xdr:nvPicPr>
        <xdr:cNvPr id="12" name="Afbeelding 11">
          <a:hlinkClick xmlns:r="http://schemas.openxmlformats.org/officeDocument/2006/relationships" r:id="rId3"/>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4"/>
        <a:stretch>
          <a:fillRect/>
        </a:stretch>
      </xdr:blipFill>
      <xdr:spPr>
        <a:xfrm>
          <a:off x="12825573" y="479461"/>
          <a:ext cx="2347163" cy="280440"/>
        </a:xfrm>
        <a:prstGeom prst="rect">
          <a:avLst/>
        </a:prstGeom>
      </xdr:spPr>
    </xdr:pic>
    <xdr:clientData/>
  </xdr:twoCellAnchor>
  <xdr:twoCellAnchor>
    <xdr:from>
      <xdr:col>17</xdr:col>
      <xdr:colOff>0</xdr:colOff>
      <xdr:row>29</xdr:row>
      <xdr:rowOff>171237</xdr:rowOff>
    </xdr:from>
    <xdr:to>
      <xdr:col>18</xdr:col>
      <xdr:colOff>607887</xdr:colOff>
      <xdr:row>32</xdr:row>
      <xdr:rowOff>162674</xdr:rowOff>
    </xdr:to>
    <xdr:sp macro="" textlink="">
      <xdr:nvSpPr>
        <xdr:cNvPr id="13" name="Afgeronde rechthoek 12">
          <a:hlinkClick xmlns:r="http://schemas.openxmlformats.org/officeDocument/2006/relationships" r:id="rId5"/>
          <a:extLst>
            <a:ext uri="{FF2B5EF4-FFF2-40B4-BE49-F238E27FC236}">
              <a16:creationId xmlns:a16="http://schemas.microsoft.com/office/drawing/2014/main" id="{00000000-0008-0000-0700-00000D000000}"/>
            </a:ext>
          </a:extLst>
        </xdr:cNvPr>
        <xdr:cNvSpPr/>
      </xdr:nvSpPr>
      <xdr:spPr>
        <a:xfrm>
          <a:off x="10616629" y="5282630"/>
          <a:ext cx="2166134" cy="539392"/>
        </a:xfrm>
        <a:prstGeom prst="roundRect">
          <a:avLst/>
        </a:prstGeom>
        <a:solidFill>
          <a:srgbClr val="7030A0"/>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BE" sz="1100" b="1"/>
            <a:t>Klik hier voor een </a:t>
          </a:r>
        </a:p>
        <a:p>
          <a:pPr algn="ctr"/>
          <a:r>
            <a:rPr lang="nl-BE" sz="1100" b="1"/>
            <a:t>visuele weergave</a:t>
          </a:r>
        </a:p>
      </xdr:txBody>
    </xdr:sp>
    <xdr:clientData/>
  </xdr:twoCellAnchor>
  <xdr:twoCellAnchor>
    <xdr:from>
      <xdr:col>19</xdr:col>
      <xdr:colOff>308225</xdr:colOff>
      <xdr:row>8</xdr:row>
      <xdr:rowOff>34247</xdr:rowOff>
    </xdr:from>
    <xdr:to>
      <xdr:col>23</xdr:col>
      <xdr:colOff>85618</xdr:colOff>
      <xdr:row>13</xdr:row>
      <xdr:rowOff>145550</xdr:rowOff>
    </xdr:to>
    <xdr:sp macro="" textlink="">
      <xdr:nvSpPr>
        <xdr:cNvPr id="14" name="Afgeronde rechthoek 13">
          <a:hlinkClick xmlns:r="http://schemas.openxmlformats.org/officeDocument/2006/relationships" r:id="rId3"/>
          <a:extLst>
            <a:ext uri="{FF2B5EF4-FFF2-40B4-BE49-F238E27FC236}">
              <a16:creationId xmlns:a16="http://schemas.microsoft.com/office/drawing/2014/main" id="{00000000-0008-0000-0700-00000E000000}"/>
            </a:ext>
          </a:extLst>
        </xdr:cNvPr>
        <xdr:cNvSpPr/>
      </xdr:nvSpPr>
      <xdr:spPr>
        <a:xfrm>
          <a:off x="13090989" y="1532562"/>
          <a:ext cx="1909281" cy="1027415"/>
        </a:xfrm>
        <a:prstGeom prst="round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BE" sz="1100"/>
            <a:t>Investeringsplannen?</a:t>
          </a:r>
        </a:p>
        <a:p>
          <a:pPr algn="ctr"/>
          <a:r>
            <a:rPr lang="nl-BE" sz="1100"/>
            <a:t>Klik</a:t>
          </a:r>
          <a:r>
            <a:rPr lang="nl-BE" sz="1100" baseline="0"/>
            <a:t> hier om in kaart te brengen welke invloed deze hebben op je kaspositie</a:t>
          </a:r>
          <a:endParaRPr lang="nl-BE" sz="1100"/>
        </a:p>
      </xdr:txBody>
    </xdr:sp>
    <xdr:clientData/>
  </xdr:twoCellAnchor>
  <xdr:twoCellAnchor editAs="oneCell">
    <xdr:from>
      <xdr:col>19</xdr:col>
      <xdr:colOff>205484</xdr:colOff>
      <xdr:row>14</xdr:row>
      <xdr:rowOff>51371</xdr:rowOff>
    </xdr:from>
    <xdr:to>
      <xdr:col>23</xdr:col>
      <xdr:colOff>283396</xdr:colOff>
      <xdr:row>20</xdr:row>
      <xdr:rowOff>153685</xdr:rowOff>
    </xdr:to>
    <xdr:pic>
      <xdr:nvPicPr>
        <xdr:cNvPr id="16" name="irc_mi" descr="Afbeeldingsresultaat voor mannetje">
          <a:extLst>
            <a:ext uri="{FF2B5EF4-FFF2-40B4-BE49-F238E27FC236}">
              <a16:creationId xmlns:a16="http://schemas.microsoft.com/office/drawing/2014/main" id="{00000000-0008-0000-0700-000010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988248" y="2645596"/>
          <a:ext cx="2209800" cy="1181100"/>
        </a:xfrm>
        <a:prstGeom prst="rect">
          <a:avLst/>
        </a:prstGeom>
        <a:noFill/>
        <a:ln>
          <a:noFill/>
        </a:ln>
      </xdr:spPr>
    </xdr:pic>
    <xdr:clientData/>
  </xdr:twoCellAnchor>
  <xdr:twoCellAnchor>
    <xdr:from>
      <xdr:col>11</xdr:col>
      <xdr:colOff>351036</xdr:colOff>
      <xdr:row>33</xdr:row>
      <xdr:rowOff>111304</xdr:rowOff>
    </xdr:from>
    <xdr:to>
      <xdr:col>15</xdr:col>
      <xdr:colOff>410967</xdr:colOff>
      <xdr:row>36</xdr:row>
      <xdr:rowOff>45635</xdr:rowOff>
    </xdr:to>
    <xdr:sp macro="" textlink="">
      <xdr:nvSpPr>
        <xdr:cNvPr id="17" name="Rechthoekig bijschrift 16">
          <a:extLst>
            <a:ext uri="{FF2B5EF4-FFF2-40B4-BE49-F238E27FC236}">
              <a16:creationId xmlns:a16="http://schemas.microsoft.com/office/drawing/2014/main" id="{00000000-0008-0000-0700-000011000000}"/>
            </a:ext>
          </a:extLst>
        </xdr:cNvPr>
        <xdr:cNvSpPr/>
      </xdr:nvSpPr>
      <xdr:spPr>
        <a:xfrm>
          <a:off x="7671373" y="5950450"/>
          <a:ext cx="2491482" cy="473724"/>
        </a:xfrm>
        <a:prstGeom prst="wedgeRectCallout">
          <a:avLst>
            <a:gd name="adj1" fmla="val 32458"/>
            <a:gd name="adj2" fmla="val -6438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100">
              <a:solidFill>
                <a:srgbClr val="FF0000"/>
              </a:solidFill>
            </a:rPr>
            <a:t>Opgelet: heb</a:t>
          </a:r>
          <a:r>
            <a:rPr lang="nl-BE" sz="1100" baseline="0">
              <a:solidFill>
                <a:srgbClr val="FF0000"/>
              </a:solidFill>
            </a:rPr>
            <a:t> je de betaling van nog openstaande facturen reeds ingepland?</a:t>
          </a:r>
          <a:endParaRPr lang="nl-BE" sz="11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182880</xdr:colOff>
      <xdr:row>1</xdr:row>
      <xdr:rowOff>45720</xdr:rowOff>
    </xdr:from>
    <xdr:to>
      <xdr:col>17</xdr:col>
      <xdr:colOff>220980</xdr:colOff>
      <xdr:row>27</xdr:row>
      <xdr:rowOff>15240</xdr:rowOff>
    </xdr:to>
    <xdr:graphicFrame macro="">
      <xdr:nvGraphicFramePr>
        <xdr:cNvPr id="3" name="Grafiek 10">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2</xdr:row>
      <xdr:rowOff>0</xdr:rowOff>
    </xdr:from>
    <xdr:to>
      <xdr:col>20</xdr:col>
      <xdr:colOff>381000</xdr:colOff>
      <xdr:row>4</xdr:row>
      <xdr:rowOff>180764</xdr:rowOff>
    </xdr:to>
    <xdr:sp macro="" textlink="">
      <xdr:nvSpPr>
        <xdr:cNvPr id="5" name="Pijl-links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0972800" y="480060"/>
          <a:ext cx="1600200" cy="546524"/>
        </a:xfrm>
        <a:prstGeom prst="leftArrow">
          <a:avLst/>
        </a:prstGeom>
        <a:solidFill>
          <a:schemeClr val="accent4"/>
        </a:solidFill>
        <a:ln>
          <a:noFill/>
        </a:ln>
        <a:effectLst/>
        <a:scene3d>
          <a:camera prst="orthographicFront">
            <a:rot lat="0" lon="0" rev="0"/>
          </a:camera>
          <a:lightRig rig="contrasting" dir="t">
            <a:rot lat="0" lon="0" rev="7800000"/>
          </a:lightRig>
        </a:scene3d>
        <a:sp3d>
          <a:bevelT w="139700" h="1397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BE" sz="1100" b="1"/>
            <a:t>Naar kasoverzicht</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D1:O21"/>
  <sheetViews>
    <sheetView showGridLines="0" showRowColHeaders="0" zoomScale="94" zoomScaleNormal="94" workbookViewId="0">
      <selection activeCell="H22" sqref="H22"/>
    </sheetView>
  </sheetViews>
  <sheetFormatPr defaultRowHeight="14.4" x14ac:dyDescent="0.3"/>
  <cols>
    <col min="1" max="1" width="1.33203125" customWidth="1"/>
    <col min="2" max="2" width="4.88671875" customWidth="1"/>
  </cols>
  <sheetData>
    <row r="1" ht="24" customHeight="1" x14ac:dyDescent="0.3"/>
    <row r="19" spans="4:15" ht="14.4" customHeight="1" x14ac:dyDescent="0.3">
      <c r="K19" s="33"/>
      <c r="L19" s="33"/>
      <c r="M19" s="33"/>
      <c r="N19" s="33"/>
      <c r="O19" s="33"/>
    </row>
    <row r="20" spans="4:15" x14ac:dyDescent="0.3">
      <c r="D20" s="64" t="s">
        <v>0</v>
      </c>
    </row>
    <row r="21" spans="4:15" ht="14.4" customHeight="1" x14ac:dyDescent="0.3"/>
  </sheetData>
  <sheetProtection algorithmName="SHA-512" hashValue="yLrU6bfAWL0DWT1J4SyMR1BOTfY1wXVTKrGJTcq/UxRFR41GrMqSi5xS70dVBu5Kgz2uhD697OyiroPSIV7yrw==" saltValue="Xi1GLnyr+BEvKFaKx1Qdmg==" spinCount="100000" sheet="1" objects="1" scenarios="1" selectLockedCells="1" selectUnlockedCells="1"/>
  <pageMargins left="0.7" right="0.7" top="0.75" bottom="0.75" header="0.3" footer="0.3"/>
  <pageSetup paperSize="9" scale="9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B1:Q56"/>
  <sheetViews>
    <sheetView showGridLines="0" showRowColHeaders="0" topLeftCell="A23" zoomScale="97" zoomScaleNormal="97" workbookViewId="0">
      <selection activeCell="E37" sqref="E37:G55"/>
    </sheetView>
  </sheetViews>
  <sheetFormatPr defaultRowHeight="14.4" x14ac:dyDescent="0.3"/>
  <cols>
    <col min="1" max="1" width="3.88671875" customWidth="1"/>
    <col min="2" max="2" width="9.109375" customWidth="1"/>
    <col min="3" max="3" width="16.6640625" customWidth="1"/>
    <col min="4" max="7" width="14.6640625" customWidth="1"/>
    <col min="9" max="9" width="8.88671875" customWidth="1"/>
    <col min="10" max="10" width="6" customWidth="1"/>
    <col min="11" max="11" width="9.109375" customWidth="1"/>
    <col min="12" max="12" width="16.6640625" customWidth="1"/>
    <col min="13" max="16" width="14.6640625" customWidth="1"/>
  </cols>
  <sheetData>
    <row r="1" spans="12:17" ht="4.95" customHeight="1" x14ac:dyDescent="0.3"/>
    <row r="4" spans="12:17" x14ac:dyDescent="0.3">
      <c r="P4" s="127"/>
      <c r="Q4" s="127"/>
    </row>
    <row r="10" spans="12:17" ht="15" customHeight="1" x14ac:dyDescent="0.3"/>
    <row r="11" spans="12:17" ht="15" customHeight="1" x14ac:dyDescent="0.3"/>
    <row r="12" spans="12:17" ht="15" customHeight="1" x14ac:dyDescent="0.3"/>
    <row r="13" spans="12:17" ht="22.95" customHeight="1" x14ac:dyDescent="0.3">
      <c r="L13" s="19"/>
      <c r="M13" s="20"/>
    </row>
    <row r="16" spans="12:17" ht="22.2" customHeight="1" x14ac:dyDescent="0.3"/>
    <row r="22" spans="2:16" ht="41.4" customHeight="1" x14ac:dyDescent="0.3"/>
    <row r="23" spans="2:16" ht="55.2" customHeight="1" x14ac:dyDescent="0.3"/>
    <row r="24" spans="2:16" ht="137.4" customHeight="1" thickBot="1" x14ac:dyDescent="0.35"/>
    <row r="25" spans="2:16" x14ac:dyDescent="0.3">
      <c r="B25" s="105" t="s">
        <v>101</v>
      </c>
      <c r="C25" s="106"/>
      <c r="D25" s="106"/>
      <c r="E25" s="106"/>
      <c r="F25" s="106"/>
      <c r="G25" s="107"/>
      <c r="K25" s="105" t="s">
        <v>102</v>
      </c>
      <c r="L25" s="106"/>
      <c r="M25" s="106"/>
      <c r="N25" s="106"/>
      <c r="O25" s="106"/>
      <c r="P25" s="107"/>
    </row>
    <row r="26" spans="2:16" ht="15" thickBot="1" x14ac:dyDescent="0.35">
      <c r="B26" s="108" t="s">
        <v>103</v>
      </c>
      <c r="C26" s="109"/>
      <c r="D26" s="110"/>
      <c r="E26" s="111" t="s">
        <v>138</v>
      </c>
      <c r="F26" s="111"/>
      <c r="G26" s="112"/>
      <c r="K26" s="108" t="s">
        <v>103</v>
      </c>
      <c r="L26" s="109"/>
      <c r="M26" s="110"/>
      <c r="N26" s="111"/>
      <c r="O26" s="111"/>
      <c r="P26" s="112"/>
    </row>
    <row r="27" spans="2:16" x14ac:dyDescent="0.3">
      <c r="B27" s="113" t="s">
        <v>104</v>
      </c>
      <c r="C27" s="114"/>
      <c r="D27" s="115"/>
      <c r="E27" s="53">
        <v>0</v>
      </c>
      <c r="F27" s="128" t="s">
        <v>105</v>
      </c>
      <c r="G27" s="129"/>
      <c r="K27" s="113" t="s">
        <v>104</v>
      </c>
      <c r="L27" s="114"/>
      <c r="M27" s="115"/>
      <c r="N27" s="53">
        <v>0</v>
      </c>
      <c r="O27" s="128" t="s">
        <v>105</v>
      </c>
      <c r="P27" s="129"/>
    </row>
    <row r="28" spans="2:16" x14ac:dyDescent="0.3">
      <c r="B28" s="116" t="s">
        <v>106</v>
      </c>
      <c r="C28" s="116"/>
      <c r="D28" s="116"/>
      <c r="E28" s="54">
        <v>0</v>
      </c>
      <c r="F28" s="130"/>
      <c r="G28" s="131"/>
      <c r="K28" s="116" t="s">
        <v>106</v>
      </c>
      <c r="L28" s="116"/>
      <c r="M28" s="116"/>
      <c r="N28" s="54">
        <v>0</v>
      </c>
      <c r="O28" s="130"/>
      <c r="P28" s="131"/>
    </row>
    <row r="29" spans="2:16" x14ac:dyDescent="0.3">
      <c r="B29" s="44"/>
      <c r="C29" s="44"/>
      <c r="D29" s="42"/>
      <c r="E29" s="42"/>
      <c r="F29" s="132"/>
      <c r="G29" s="133"/>
      <c r="H29" s="1"/>
      <c r="I29" s="1"/>
      <c r="J29" s="1"/>
      <c r="K29" s="44"/>
      <c r="L29" s="44"/>
      <c r="M29" s="42"/>
      <c r="N29" s="42"/>
      <c r="O29" s="132"/>
      <c r="P29" s="133"/>
    </row>
    <row r="30" spans="2:16" x14ac:dyDescent="0.3">
      <c r="B30" s="116" t="s">
        <v>107</v>
      </c>
      <c r="C30" s="116"/>
      <c r="D30" s="116"/>
      <c r="E30" s="78">
        <f>E27-E28</f>
        <v>0</v>
      </c>
      <c r="F30" s="44"/>
      <c r="G30" s="44"/>
      <c r="H30" s="1"/>
      <c r="I30" s="1"/>
      <c r="J30" s="1"/>
      <c r="K30" s="116" t="s">
        <v>107</v>
      </c>
      <c r="L30" s="116"/>
      <c r="M30" s="116"/>
      <c r="N30" s="78">
        <f>N27-N28</f>
        <v>0</v>
      </c>
      <c r="O30" s="44"/>
      <c r="P30" s="44"/>
    </row>
    <row r="31" spans="2:16" ht="14.4" customHeight="1" x14ac:dyDescent="0.3">
      <c r="B31" s="116" t="s">
        <v>108</v>
      </c>
      <c r="C31" s="116"/>
      <c r="D31" s="55">
        <v>1</v>
      </c>
      <c r="E31" s="117" t="s">
        <v>109</v>
      </c>
      <c r="F31" s="56" t="s">
        <v>110</v>
      </c>
      <c r="G31" s="79">
        <f>IFERROR(E30/D31,"")</f>
        <v>0</v>
      </c>
      <c r="H31" s="1"/>
      <c r="I31" s="1"/>
      <c r="J31" s="1"/>
      <c r="K31" s="116" t="s">
        <v>108</v>
      </c>
      <c r="L31" s="116"/>
      <c r="M31" s="55">
        <v>0</v>
      </c>
      <c r="N31" s="117" t="s">
        <v>109</v>
      </c>
      <c r="O31" s="56" t="s">
        <v>110</v>
      </c>
      <c r="P31" s="79" t="str">
        <f>IFERROR(N30/M31,"")</f>
        <v/>
      </c>
    </row>
    <row r="32" spans="2:16" x14ac:dyDescent="0.3">
      <c r="B32" s="116" t="s">
        <v>111</v>
      </c>
      <c r="C32" s="116"/>
      <c r="D32" s="58">
        <v>1.4999999999999999E-2</v>
      </c>
      <c r="E32" s="118"/>
      <c r="F32" s="56" t="s">
        <v>112</v>
      </c>
      <c r="G32" s="79">
        <f>IFERROR(D32*E30,"")</f>
        <v>0</v>
      </c>
      <c r="H32" s="1"/>
      <c r="I32" s="1"/>
      <c r="J32" s="1"/>
      <c r="K32" s="116" t="s">
        <v>111</v>
      </c>
      <c r="L32" s="116"/>
      <c r="M32" s="58">
        <v>0</v>
      </c>
      <c r="N32" s="118"/>
      <c r="O32" s="56" t="s">
        <v>112</v>
      </c>
      <c r="P32" s="79">
        <f>IFERROR(M32*N30,"")</f>
        <v>0</v>
      </c>
    </row>
    <row r="33" spans="2:16" x14ac:dyDescent="0.3">
      <c r="B33" s="44"/>
      <c r="C33" s="44"/>
      <c r="D33" s="44"/>
      <c r="E33" s="118"/>
      <c r="F33" s="57" t="s">
        <v>113</v>
      </c>
      <c r="G33" s="79">
        <f>IFERROR((E30-G31)*D32,"")</f>
        <v>0</v>
      </c>
      <c r="H33" s="1"/>
      <c r="I33" s="1"/>
      <c r="J33" s="1"/>
      <c r="K33" s="44"/>
      <c r="L33" s="44"/>
      <c r="M33" s="44"/>
      <c r="N33" s="118"/>
      <c r="O33" s="57" t="s">
        <v>113</v>
      </c>
      <c r="P33" s="79" t="str">
        <f>IFERROR((N30-P31)*M32,"")</f>
        <v/>
      </c>
    </row>
    <row r="34" spans="2:16" x14ac:dyDescent="0.3">
      <c r="B34" s="44"/>
      <c r="C34" s="44"/>
      <c r="D34" s="42"/>
      <c r="E34" s="119"/>
      <c r="F34" s="57" t="s">
        <v>114</v>
      </c>
      <c r="G34" s="79">
        <f>IFERROR((E30-G31-G31)*D32,"")</f>
        <v>0</v>
      </c>
      <c r="H34" s="1"/>
      <c r="I34" s="1"/>
      <c r="J34" s="1"/>
      <c r="K34" s="44"/>
      <c r="L34" s="44"/>
      <c r="M34" s="42"/>
      <c r="N34" s="119"/>
      <c r="O34" s="57" t="s">
        <v>114</v>
      </c>
      <c r="P34" s="79" t="str">
        <f>IFERROR((N30-P31-P31)*M32,"")</f>
        <v/>
      </c>
    </row>
    <row r="35" spans="2:16" ht="15" thickBot="1" x14ac:dyDescent="0.35">
      <c r="D35" s="1"/>
      <c r="E35" s="1"/>
      <c r="F35" s="1"/>
      <c r="G35" s="1"/>
      <c r="H35" s="1"/>
      <c r="I35" s="1"/>
      <c r="J35" s="1"/>
      <c r="M35" s="1"/>
      <c r="N35" s="1"/>
      <c r="O35" s="1"/>
      <c r="P35" s="1"/>
    </row>
    <row r="36" spans="2:16" ht="15" thickBot="1" x14ac:dyDescent="0.35">
      <c r="B36" s="120" t="s">
        <v>115</v>
      </c>
      <c r="C36" s="121"/>
      <c r="D36" s="121"/>
      <c r="E36" s="17">
        <f>Inkomsten!$C$9+1</f>
        <v>2026</v>
      </c>
      <c r="F36" s="17">
        <f>Inkomsten!$C$9+2</f>
        <v>2027</v>
      </c>
      <c r="G36" s="18">
        <f>Inkomsten!$C$9+3</f>
        <v>2028</v>
      </c>
      <c r="H36" s="1"/>
      <c r="I36" s="1"/>
      <c r="J36" s="1"/>
      <c r="K36" s="120" t="s">
        <v>115</v>
      </c>
      <c r="L36" s="121"/>
      <c r="M36" s="121"/>
      <c r="N36" s="17">
        <f>Inkomsten!$C$9+1</f>
        <v>2026</v>
      </c>
      <c r="O36" s="17">
        <f>Inkomsten!$C$9+2</f>
        <v>2027</v>
      </c>
      <c r="P36" s="18">
        <f>Inkomsten!$C$9+3</f>
        <v>2028</v>
      </c>
    </row>
    <row r="37" spans="2:16" x14ac:dyDescent="0.3">
      <c r="B37" s="122" t="s">
        <v>116</v>
      </c>
      <c r="C37" s="123"/>
      <c r="D37" s="123"/>
      <c r="E37" s="59">
        <v>0</v>
      </c>
      <c r="F37" s="59">
        <v>0</v>
      </c>
      <c r="G37" s="60">
        <v>0</v>
      </c>
      <c r="H37" s="1"/>
      <c r="I37" s="1"/>
      <c r="J37" s="1"/>
      <c r="K37" s="122" t="s">
        <v>116</v>
      </c>
      <c r="L37" s="123"/>
      <c r="M37" s="123"/>
      <c r="N37" s="59"/>
      <c r="O37" s="59"/>
      <c r="P37" s="60"/>
    </row>
    <row r="38" spans="2:16" x14ac:dyDescent="0.3">
      <c r="B38" s="101" t="s">
        <v>117</v>
      </c>
      <c r="C38" s="102"/>
      <c r="D38" s="102"/>
      <c r="E38" s="41">
        <v>0</v>
      </c>
      <c r="F38" s="41">
        <v>0</v>
      </c>
      <c r="G38" s="61">
        <v>0</v>
      </c>
      <c r="H38" s="1"/>
      <c r="I38" s="1"/>
      <c r="J38" s="1"/>
      <c r="K38" s="101" t="s">
        <v>117</v>
      </c>
      <c r="L38" s="102"/>
      <c r="M38" s="102"/>
      <c r="N38" s="41"/>
      <c r="O38" s="41"/>
      <c r="P38" s="61"/>
    </row>
    <row r="39" spans="2:16" x14ac:dyDescent="0.3">
      <c r="B39" s="101" t="s">
        <v>118</v>
      </c>
      <c r="C39" s="102"/>
      <c r="D39" s="102"/>
      <c r="E39" s="41">
        <v>0</v>
      </c>
      <c r="F39" s="41">
        <v>0</v>
      </c>
      <c r="G39" s="61">
        <v>0</v>
      </c>
      <c r="H39" s="1"/>
      <c r="I39" s="1"/>
      <c r="J39" s="1"/>
      <c r="K39" s="101" t="s">
        <v>118</v>
      </c>
      <c r="L39" s="102"/>
      <c r="M39" s="102"/>
      <c r="N39" s="41"/>
      <c r="O39" s="41"/>
      <c r="P39" s="61"/>
    </row>
    <row r="40" spans="2:16" x14ac:dyDescent="0.3">
      <c r="B40" s="101" t="s">
        <v>119</v>
      </c>
      <c r="C40" s="102"/>
      <c r="D40" s="102"/>
      <c r="E40" s="41">
        <v>0</v>
      </c>
      <c r="F40" s="41">
        <v>0</v>
      </c>
      <c r="G40" s="61">
        <v>0</v>
      </c>
      <c r="H40" s="1"/>
      <c r="I40" s="1"/>
      <c r="J40" s="1"/>
      <c r="K40" s="101" t="s">
        <v>119</v>
      </c>
      <c r="L40" s="102"/>
      <c r="M40" s="102"/>
      <c r="N40" s="41"/>
      <c r="O40" s="41"/>
      <c r="P40" s="61"/>
    </row>
    <row r="41" spans="2:16" x14ac:dyDescent="0.3">
      <c r="B41" s="101" t="s">
        <v>120</v>
      </c>
      <c r="C41" s="102"/>
      <c r="D41" s="102"/>
      <c r="E41" s="41">
        <v>0</v>
      </c>
      <c r="F41" s="41">
        <v>0</v>
      </c>
      <c r="G41" s="61">
        <v>0</v>
      </c>
      <c r="H41" s="1"/>
      <c r="I41" s="1"/>
      <c r="J41" s="1"/>
      <c r="K41" s="101" t="s">
        <v>120</v>
      </c>
      <c r="L41" s="102"/>
      <c r="M41" s="102"/>
      <c r="N41" s="41"/>
      <c r="O41" s="41"/>
      <c r="P41" s="61"/>
    </row>
    <row r="42" spans="2:16" x14ac:dyDescent="0.3">
      <c r="B42" s="124" t="s">
        <v>121</v>
      </c>
      <c r="C42" s="125"/>
      <c r="D42" s="126"/>
      <c r="E42" s="41">
        <v>0</v>
      </c>
      <c r="F42" s="41">
        <v>0</v>
      </c>
      <c r="G42" s="61">
        <v>0</v>
      </c>
      <c r="H42" s="1"/>
      <c r="I42" s="1"/>
      <c r="J42" s="1"/>
      <c r="K42" s="124" t="s">
        <v>121</v>
      </c>
      <c r="L42" s="125"/>
      <c r="M42" s="126"/>
      <c r="N42" s="41"/>
      <c r="O42" s="41"/>
      <c r="P42" s="61"/>
    </row>
    <row r="43" spans="2:16" x14ac:dyDescent="0.3">
      <c r="B43" s="124" t="s">
        <v>122</v>
      </c>
      <c r="C43" s="125"/>
      <c r="D43" s="126"/>
      <c r="E43" s="41">
        <v>0</v>
      </c>
      <c r="F43" s="41">
        <v>0</v>
      </c>
      <c r="G43" s="61">
        <v>0</v>
      </c>
      <c r="H43" s="1"/>
      <c r="I43" s="1"/>
      <c r="J43" s="1"/>
      <c r="K43" s="124" t="s">
        <v>122</v>
      </c>
      <c r="L43" s="125"/>
      <c r="M43" s="126"/>
      <c r="N43" s="41"/>
      <c r="O43" s="41"/>
      <c r="P43" s="61"/>
    </row>
    <row r="44" spans="2:16" x14ac:dyDescent="0.3">
      <c r="B44" s="124" t="s">
        <v>123</v>
      </c>
      <c r="C44" s="125"/>
      <c r="D44" s="126"/>
      <c r="E44" s="41">
        <v>0</v>
      </c>
      <c r="F44" s="41">
        <v>0</v>
      </c>
      <c r="G44" s="61">
        <v>0</v>
      </c>
      <c r="H44" s="1"/>
      <c r="I44" s="1"/>
      <c r="J44" s="1"/>
      <c r="K44" s="124" t="s">
        <v>123</v>
      </c>
      <c r="L44" s="125"/>
      <c r="M44" s="126"/>
      <c r="N44" s="41"/>
      <c r="O44" s="41"/>
      <c r="P44" s="61"/>
    </row>
    <row r="45" spans="2:16" x14ac:dyDescent="0.3">
      <c r="B45" s="101" t="s">
        <v>124</v>
      </c>
      <c r="C45" s="102"/>
      <c r="D45" s="102"/>
      <c r="E45" s="41">
        <v>0</v>
      </c>
      <c r="F45" s="41">
        <v>0</v>
      </c>
      <c r="G45" s="61">
        <v>0</v>
      </c>
      <c r="H45" s="1"/>
      <c r="I45" s="1"/>
      <c r="J45" s="1"/>
      <c r="K45" s="101" t="s">
        <v>125</v>
      </c>
      <c r="L45" s="102"/>
      <c r="M45" s="102"/>
      <c r="N45" s="41"/>
      <c r="O45" s="41"/>
      <c r="P45" s="61"/>
    </row>
    <row r="46" spans="2:16" x14ac:dyDescent="0.3">
      <c r="B46" s="101" t="s">
        <v>126</v>
      </c>
      <c r="C46" s="102"/>
      <c r="D46" s="102"/>
      <c r="E46" s="41">
        <v>0</v>
      </c>
      <c r="F46" s="41">
        <v>0</v>
      </c>
      <c r="G46" s="61">
        <v>0</v>
      </c>
      <c r="H46" s="1"/>
      <c r="I46" s="1"/>
      <c r="J46" s="1"/>
      <c r="K46" s="101" t="s">
        <v>126</v>
      </c>
      <c r="L46" s="102"/>
      <c r="M46" s="102"/>
      <c r="N46" s="41"/>
      <c r="O46" s="41"/>
      <c r="P46" s="61"/>
    </row>
    <row r="47" spans="2:16" x14ac:dyDescent="0.3">
      <c r="B47" s="101" t="s">
        <v>127</v>
      </c>
      <c r="C47" s="102"/>
      <c r="D47" s="102"/>
      <c r="E47" s="41">
        <v>0</v>
      </c>
      <c r="F47" s="41">
        <v>0</v>
      </c>
      <c r="G47" s="61">
        <v>0</v>
      </c>
      <c r="H47" s="1"/>
      <c r="I47" s="1"/>
      <c r="J47" s="1"/>
      <c r="K47" s="101" t="s">
        <v>127</v>
      </c>
      <c r="L47" s="102"/>
      <c r="M47" s="102"/>
      <c r="N47" s="41"/>
      <c r="O47" s="41"/>
      <c r="P47" s="61"/>
    </row>
    <row r="48" spans="2:16" x14ac:dyDescent="0.3">
      <c r="B48" s="101" t="s">
        <v>128</v>
      </c>
      <c r="C48" s="102"/>
      <c r="D48" s="102"/>
      <c r="E48" s="41">
        <v>0</v>
      </c>
      <c r="F48" s="41">
        <v>0</v>
      </c>
      <c r="G48" s="61">
        <v>0</v>
      </c>
      <c r="H48" s="1"/>
      <c r="I48" s="1"/>
      <c r="J48" s="1"/>
      <c r="K48" s="101" t="s">
        <v>128</v>
      </c>
      <c r="L48" s="102"/>
      <c r="M48" s="102"/>
      <c r="N48" s="41"/>
      <c r="O48" s="41"/>
      <c r="P48" s="61"/>
    </row>
    <row r="49" spans="2:16" x14ac:dyDescent="0.3">
      <c r="B49" s="101" t="s">
        <v>129</v>
      </c>
      <c r="C49" s="102"/>
      <c r="D49" s="102"/>
      <c r="E49" s="41">
        <v>0</v>
      </c>
      <c r="F49" s="41">
        <v>0</v>
      </c>
      <c r="G49" s="61">
        <v>0</v>
      </c>
      <c r="H49" s="1"/>
      <c r="I49" s="1"/>
      <c r="J49" s="1"/>
      <c r="K49" s="101" t="s">
        <v>129</v>
      </c>
      <c r="L49" s="102"/>
      <c r="M49" s="102"/>
      <c r="N49" s="41"/>
      <c r="O49" s="41"/>
      <c r="P49" s="61"/>
    </row>
    <row r="50" spans="2:16" x14ac:dyDescent="0.3">
      <c r="B50" s="101" t="s">
        <v>130</v>
      </c>
      <c r="C50" s="102"/>
      <c r="D50" s="102"/>
      <c r="E50" s="41">
        <v>0</v>
      </c>
      <c r="F50" s="41">
        <v>0</v>
      </c>
      <c r="G50" s="61">
        <v>0</v>
      </c>
      <c r="H50" s="1"/>
      <c r="I50" s="1"/>
      <c r="J50" s="1"/>
      <c r="K50" s="101" t="s">
        <v>130</v>
      </c>
      <c r="L50" s="102"/>
      <c r="M50" s="102"/>
      <c r="N50" s="41"/>
      <c r="O50" s="41"/>
      <c r="P50" s="61"/>
    </row>
    <row r="51" spans="2:16" x14ac:dyDescent="0.3">
      <c r="B51" s="101" t="s">
        <v>131</v>
      </c>
      <c r="C51" s="102"/>
      <c r="D51" s="102"/>
      <c r="E51" s="41">
        <v>0</v>
      </c>
      <c r="F51" s="41">
        <v>0</v>
      </c>
      <c r="G51" s="61">
        <v>0</v>
      </c>
      <c r="H51" s="1"/>
      <c r="I51" s="1"/>
      <c r="J51" s="1"/>
      <c r="K51" s="101" t="s">
        <v>131</v>
      </c>
      <c r="L51" s="102"/>
      <c r="M51" s="102"/>
      <c r="N51" s="41"/>
      <c r="O51" s="41"/>
      <c r="P51" s="61"/>
    </row>
    <row r="52" spans="2:16" x14ac:dyDescent="0.3">
      <c r="B52" s="101" t="s">
        <v>132</v>
      </c>
      <c r="C52" s="102"/>
      <c r="D52" s="102"/>
      <c r="E52" s="41">
        <v>0</v>
      </c>
      <c r="F52" s="41">
        <v>0</v>
      </c>
      <c r="G52" s="61">
        <v>0</v>
      </c>
      <c r="H52" s="1"/>
      <c r="I52" s="1"/>
      <c r="J52" s="1"/>
      <c r="K52" s="101" t="s">
        <v>132</v>
      </c>
      <c r="L52" s="102"/>
      <c r="M52" s="102"/>
      <c r="N52" s="41"/>
      <c r="O52" s="41"/>
      <c r="P52" s="61"/>
    </row>
    <row r="53" spans="2:16" x14ac:dyDescent="0.3">
      <c r="B53" s="101" t="s">
        <v>133</v>
      </c>
      <c r="C53" s="102"/>
      <c r="D53" s="102"/>
      <c r="E53" s="41">
        <v>0</v>
      </c>
      <c r="F53" s="41">
        <v>0</v>
      </c>
      <c r="G53" s="61">
        <v>0</v>
      </c>
      <c r="H53" s="1"/>
      <c r="I53" s="1"/>
      <c r="J53" s="1"/>
      <c r="K53" s="101" t="s">
        <v>133</v>
      </c>
      <c r="L53" s="102"/>
      <c r="M53" s="102"/>
      <c r="N53" s="41"/>
      <c r="O53" s="41"/>
      <c r="P53" s="61"/>
    </row>
    <row r="54" spans="2:16" x14ac:dyDescent="0.3">
      <c r="B54" s="101" t="s">
        <v>134</v>
      </c>
      <c r="C54" s="102"/>
      <c r="D54" s="102"/>
      <c r="E54" s="41">
        <v>0</v>
      </c>
      <c r="F54" s="41">
        <v>0</v>
      </c>
      <c r="G54" s="61">
        <v>0</v>
      </c>
      <c r="H54" s="1"/>
      <c r="I54" s="1"/>
      <c r="J54" s="1"/>
      <c r="K54" s="101" t="s">
        <v>134</v>
      </c>
      <c r="L54" s="102"/>
      <c r="M54" s="102"/>
      <c r="N54" s="41"/>
      <c r="O54" s="41"/>
      <c r="P54" s="61"/>
    </row>
    <row r="55" spans="2:16" ht="15" thickBot="1" x14ac:dyDescent="0.35">
      <c r="B55" s="103" t="s">
        <v>135</v>
      </c>
      <c r="C55" s="104"/>
      <c r="D55" s="104"/>
      <c r="E55" s="62">
        <v>0</v>
      </c>
      <c r="F55" s="62">
        <v>0</v>
      </c>
      <c r="G55" s="63">
        <v>0</v>
      </c>
      <c r="H55" s="1"/>
      <c r="I55" s="1"/>
      <c r="J55" s="1"/>
      <c r="K55" s="103" t="s">
        <v>135</v>
      </c>
      <c r="L55" s="104"/>
      <c r="M55" s="104"/>
      <c r="N55" s="62"/>
      <c r="O55" s="62"/>
      <c r="P55" s="63"/>
    </row>
    <row r="56" spans="2:16" x14ac:dyDescent="0.3">
      <c r="D56" s="1"/>
      <c r="E56" s="1"/>
      <c r="F56" s="1"/>
      <c r="G56" s="1"/>
      <c r="H56" s="1"/>
      <c r="I56" s="1"/>
      <c r="J56" s="1"/>
    </row>
  </sheetData>
  <sheetProtection algorithmName="SHA-512" hashValue="M70afMOVMebPO39F9prxwLgeiZor/TkKQy8zIJVXRx9cQVAyZbO3xw7Z/pnPSEiJ5a3caAMno985oXEbhtHuKg==" saltValue="lO17xFfLSHhyOI7EhNn7zw==" spinCount="100000" sheet="1" objects="1" scenarios="1"/>
  <mergeCells count="61">
    <mergeCell ref="B42:D42"/>
    <mergeCell ref="B41:D41"/>
    <mergeCell ref="B43:D43"/>
    <mergeCell ref="B44:D44"/>
    <mergeCell ref="K43:M43"/>
    <mergeCell ref="K44:M44"/>
    <mergeCell ref="B47:D47"/>
    <mergeCell ref="B51:D51"/>
    <mergeCell ref="B50:D50"/>
    <mergeCell ref="B49:D49"/>
    <mergeCell ref="B45:D45"/>
    <mergeCell ref="B46:D46"/>
    <mergeCell ref="B55:D55"/>
    <mergeCell ref="B54:D54"/>
    <mergeCell ref="B53:D53"/>
    <mergeCell ref="B52:D52"/>
    <mergeCell ref="B48:D48"/>
    <mergeCell ref="B40:D40"/>
    <mergeCell ref="B39:D39"/>
    <mergeCell ref="B27:D27"/>
    <mergeCell ref="B30:D30"/>
    <mergeCell ref="B28:D28"/>
    <mergeCell ref="B36:D36"/>
    <mergeCell ref="B37:D37"/>
    <mergeCell ref="B38:D38"/>
    <mergeCell ref="P4:Q4"/>
    <mergeCell ref="B25:G25"/>
    <mergeCell ref="E31:E34"/>
    <mergeCell ref="B31:C31"/>
    <mergeCell ref="B32:C32"/>
    <mergeCell ref="E26:G26"/>
    <mergeCell ref="B26:D26"/>
    <mergeCell ref="F27:G29"/>
    <mergeCell ref="O27:P29"/>
    <mergeCell ref="K40:M40"/>
    <mergeCell ref="K41:M41"/>
    <mergeCell ref="K42:M42"/>
    <mergeCell ref="K45:M45"/>
    <mergeCell ref="K47:M47"/>
    <mergeCell ref="K46:M46"/>
    <mergeCell ref="K48:M48"/>
    <mergeCell ref="K49:M49"/>
    <mergeCell ref="K50:M50"/>
    <mergeCell ref="K51:M51"/>
    <mergeCell ref="K52:M52"/>
    <mergeCell ref="K53:M53"/>
    <mergeCell ref="K54:M54"/>
    <mergeCell ref="K55:M55"/>
    <mergeCell ref="K25:P25"/>
    <mergeCell ref="K26:M26"/>
    <mergeCell ref="N26:P26"/>
    <mergeCell ref="K27:M27"/>
    <mergeCell ref="K28:M28"/>
    <mergeCell ref="K30:M30"/>
    <mergeCell ref="K31:L31"/>
    <mergeCell ref="N31:N34"/>
    <mergeCell ref="K32:L32"/>
    <mergeCell ref="K36:M36"/>
    <mergeCell ref="K37:M37"/>
    <mergeCell ref="K38:M38"/>
    <mergeCell ref="K39:M39"/>
  </mergeCells>
  <pageMargins left="0.7" right="0.7" top="0.75" bottom="0.75" header="0.3" footer="0.3"/>
  <pageSetup paperSize="9" scale="66"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3:X43"/>
  <sheetViews>
    <sheetView showGridLines="0" showRowColHeaders="0" topLeftCell="A12" zoomScale="89" zoomScaleNormal="89" workbookViewId="0">
      <selection activeCell="S19" sqref="S19"/>
    </sheetView>
  </sheetViews>
  <sheetFormatPr defaultRowHeight="14.4" x14ac:dyDescent="0.3"/>
  <cols>
    <col min="1" max="1" width="1.5546875" customWidth="1"/>
    <col min="2" max="2" width="25.44140625" customWidth="1"/>
    <col min="3" max="3" width="8.88671875" customWidth="1"/>
    <col min="17" max="17" width="3.6640625" customWidth="1"/>
    <col min="18" max="18" width="22.6640625" customWidth="1"/>
    <col min="20" max="20" width="2.5546875" customWidth="1"/>
    <col min="21" max="21" width="2.44140625" customWidth="1"/>
    <col min="22" max="22" width="4.44140625" customWidth="1"/>
    <col min="23" max="23" width="10.5546875" customWidth="1"/>
  </cols>
  <sheetData>
    <row r="3" spans="2:24" ht="18.600000000000001" thickBot="1" x14ac:dyDescent="0.4">
      <c r="G3" s="134">
        <f>Inkomsten!$C$9+1</f>
        <v>2026</v>
      </c>
      <c r="H3" s="134"/>
      <c r="I3" s="134"/>
    </row>
    <row r="4" spans="2:24" x14ac:dyDescent="0.3">
      <c r="B4" s="21" t="s">
        <v>71</v>
      </c>
      <c r="C4" s="69" t="s">
        <v>12</v>
      </c>
      <c r="D4" s="69" t="s">
        <v>1</v>
      </c>
      <c r="E4" s="69" t="s">
        <v>2</v>
      </c>
      <c r="F4" s="69" t="s">
        <v>3</v>
      </c>
      <c r="G4" s="69" t="s">
        <v>4</v>
      </c>
      <c r="H4" s="69" t="s">
        <v>5</v>
      </c>
      <c r="I4" s="69" t="s">
        <v>6</v>
      </c>
      <c r="J4" s="69" t="s">
        <v>7</v>
      </c>
      <c r="K4" s="69" t="s">
        <v>8</v>
      </c>
      <c r="L4" s="69" t="s">
        <v>9</v>
      </c>
      <c r="M4" s="69" t="s">
        <v>10</v>
      </c>
      <c r="N4" s="69" t="s">
        <v>11</v>
      </c>
      <c r="O4" s="69" t="s">
        <v>12</v>
      </c>
      <c r="P4" s="70" t="s">
        <v>13</v>
      </c>
      <c r="V4" s="28" t="s">
        <v>136</v>
      </c>
      <c r="W4" s="30"/>
      <c r="X4" s="29">
        <f>Inkomsten!C9+2</f>
        <v>2027</v>
      </c>
    </row>
    <row r="5" spans="2:24" x14ac:dyDescent="0.3">
      <c r="B5" s="22" t="s">
        <v>72</v>
      </c>
      <c r="C5" s="42"/>
      <c r="D5" s="42">
        <f>(Inkomsten!D10*(1+$S5))+(Investeringen!$E37/12)+(Investeringen!$N37/12)</f>
        <v>0</v>
      </c>
      <c r="E5" s="42">
        <f>(Inkomsten!E10*(1+$S5))+(Investeringen!$E37/12)+(Investeringen!$N37/12)</f>
        <v>0</v>
      </c>
      <c r="F5" s="42">
        <f>(Inkomsten!F10*(1+$S5))+(Investeringen!$E37/12)+(Investeringen!$N37/12)</f>
        <v>0</v>
      </c>
      <c r="G5" s="42">
        <f>(Inkomsten!G10*(1+$S5))+(Investeringen!$E37/12)+(Investeringen!$N37/12)</f>
        <v>0</v>
      </c>
      <c r="H5" s="42">
        <f>(Inkomsten!H10*(1+$S5))+(Investeringen!$E37/12)+(Investeringen!$N37/12)</f>
        <v>0</v>
      </c>
      <c r="I5" s="42">
        <f>(Inkomsten!I10*(1+$S5))+(Investeringen!$E37/12)+(Investeringen!$N37/12)</f>
        <v>0</v>
      </c>
      <c r="J5" s="42">
        <f>(Inkomsten!J10*(1+$S5))+(Investeringen!$E37/12)+(Investeringen!$N37/12)</f>
        <v>0</v>
      </c>
      <c r="K5" s="42">
        <f>(Inkomsten!K10*(1+$S5))+(Investeringen!$E37/12)+(Investeringen!$N37/12)</f>
        <v>0</v>
      </c>
      <c r="L5" s="42">
        <f>(Inkomsten!L10*(1+$S5))+(Investeringen!$E37/12)+(Investeringen!$N37/12)</f>
        <v>0</v>
      </c>
      <c r="M5" s="42">
        <f>(Inkomsten!M10*(1+$S5))+(Investeringen!$E37/12)+(Investeringen!$N37/12)</f>
        <v>0</v>
      </c>
      <c r="N5" s="42">
        <f>(Inkomsten!N10*(1+$S5))+(Investeringen!$E37/12)+(Investeringen!$N37/12)</f>
        <v>0</v>
      </c>
      <c r="O5" s="42">
        <f>(Inkomsten!O10*(1+$S5))+(Investeringen!$E37/12)+(Investeringen!$N37/12)</f>
        <v>0</v>
      </c>
      <c r="P5" s="65">
        <f>SUM(D5:O5)</f>
        <v>0</v>
      </c>
      <c r="R5" s="15" t="s">
        <v>73</v>
      </c>
      <c r="S5" s="73">
        <v>0</v>
      </c>
      <c r="W5" s="27"/>
    </row>
    <row r="6" spans="2:24" x14ac:dyDescent="0.3">
      <c r="B6" s="22" t="s">
        <v>74</v>
      </c>
      <c r="C6" s="42"/>
      <c r="D6" s="42">
        <f>(((SUM(Inkomsten!D11:D13))*(1+$S6)))+(Investeringen!$E38/12)+(Investeringen!$N38/12)</f>
        <v>0</v>
      </c>
      <c r="E6" s="42">
        <f>(((SUM(Inkomsten!E11:E13))*(1+$S6)))+(Investeringen!$E38/12)+(Investeringen!$N38/12)</f>
        <v>0</v>
      </c>
      <c r="F6" s="42">
        <f>(((SUM(Inkomsten!F11:F13))*(1+$S6)))+(Investeringen!$E38/12)+(Investeringen!$N38/12)</f>
        <v>0</v>
      </c>
      <c r="G6" s="42">
        <f>(((SUM(Inkomsten!G11:G13))*(1+$S6)))+(Investeringen!$E38/12)+(Investeringen!$N38/12)</f>
        <v>0</v>
      </c>
      <c r="H6" s="42">
        <f>(((SUM(Inkomsten!H11:H13))*(1+$S6)))+(Investeringen!$E38/12)+(Investeringen!$N38/12)</f>
        <v>0</v>
      </c>
      <c r="I6" s="42">
        <f>(((SUM(Inkomsten!I11:I13))*(1+$S6)))+(Investeringen!$E38/12)+(Investeringen!$N38/12)</f>
        <v>0</v>
      </c>
      <c r="J6" s="42">
        <f>(((SUM(Inkomsten!J11:J13))*(1+$S6)))+(Investeringen!$E38/12)+(Investeringen!$N38/12)</f>
        <v>0</v>
      </c>
      <c r="K6" s="42">
        <f>(((SUM(Inkomsten!K11:K13))*(1+$S6)))+(Investeringen!$E38/12)+(Investeringen!$N38/12)</f>
        <v>0</v>
      </c>
      <c r="L6" s="42">
        <f>(((SUM(Inkomsten!L11:L13))*(1+$S6)))+(Investeringen!$E38/12)+(Investeringen!$N38/12)</f>
        <v>0</v>
      </c>
      <c r="M6" s="42">
        <f>(((SUM(Inkomsten!M11:M13))*(1+$S6)))+(Investeringen!$E38/12)+(Investeringen!$N38/12)</f>
        <v>0</v>
      </c>
      <c r="N6" s="42">
        <f>(((SUM(Inkomsten!N11:N13))*(1+$S6)))+(Investeringen!$E38/12)+(Investeringen!$N38/12)</f>
        <v>0</v>
      </c>
      <c r="O6" s="42">
        <f>(((SUM(Inkomsten!O11:O13))*(1+$S6)))+(Investeringen!$E38/12)+(Investeringen!$N38/12)</f>
        <v>0</v>
      </c>
      <c r="P6" s="65">
        <f t="shared" ref="P6:P9" si="0">SUM(D6:O6)</f>
        <v>0</v>
      </c>
      <c r="R6" s="15" t="s">
        <v>75</v>
      </c>
      <c r="S6" s="73">
        <v>0</v>
      </c>
      <c r="V6" s="28" t="s">
        <v>136</v>
      </c>
      <c r="W6" s="31"/>
      <c r="X6" s="29">
        <f>Inkomsten!C9+3</f>
        <v>2028</v>
      </c>
    </row>
    <row r="7" spans="2:24" x14ac:dyDescent="0.3">
      <c r="B7" s="22" t="s">
        <v>76</v>
      </c>
      <c r="C7" s="42"/>
      <c r="D7" s="42">
        <f>(Inkomsten!D14*(1+$S7))+(Investeringen!$E39/12)+(Investeringen!$N39/12)</f>
        <v>0</v>
      </c>
      <c r="E7" s="42">
        <f>(Inkomsten!E14*(1+$S7))+(Investeringen!$E39/12)+(Investeringen!$N39/12)</f>
        <v>0</v>
      </c>
      <c r="F7" s="42">
        <f>(Inkomsten!F14*(1+$S7))+(Investeringen!$E39/12)+(Investeringen!$N39/12)</f>
        <v>0</v>
      </c>
      <c r="G7" s="42">
        <f>(Inkomsten!G14*(1+$S7))+(Investeringen!$E39/12)+(Investeringen!$N39/12)</f>
        <v>0</v>
      </c>
      <c r="H7" s="42">
        <f>(Inkomsten!H14*(1+$S7))+(Investeringen!$E39/12)+(Investeringen!$N39/12)</f>
        <v>0</v>
      </c>
      <c r="I7" s="42">
        <f>(Inkomsten!I14*(1+$S7))+(Investeringen!$E39/12)+(Investeringen!$N39/12)</f>
        <v>0</v>
      </c>
      <c r="J7" s="42">
        <f>(Inkomsten!J14*(1+$S7))+(Investeringen!$E39/12)+(Investeringen!$N39/12)</f>
        <v>0</v>
      </c>
      <c r="K7" s="42">
        <f>(Inkomsten!K14*(1+$S7))+(Investeringen!$E39/12)+(Investeringen!$N39/12)</f>
        <v>0</v>
      </c>
      <c r="L7" s="42">
        <f>(Inkomsten!L14*(1+$S7))+(Investeringen!$E39/12)+(Investeringen!$N39/12)</f>
        <v>0</v>
      </c>
      <c r="M7" s="42">
        <f>(Inkomsten!M14*(1+$S7))+(Investeringen!$E39/12)+(Investeringen!$N39/12)</f>
        <v>0</v>
      </c>
      <c r="N7" s="42">
        <f>(Inkomsten!N14*(1+$S7))+(Investeringen!$E39/12)+(Investeringen!$N39/12)</f>
        <v>0</v>
      </c>
      <c r="O7" s="42">
        <f>(Inkomsten!O14*(1+$S7))+(Investeringen!$E39/12)+(Investeringen!$N39/12)</f>
        <v>0</v>
      </c>
      <c r="P7" s="65">
        <f t="shared" si="0"/>
        <v>0</v>
      </c>
      <c r="R7" s="15" t="s">
        <v>77</v>
      </c>
      <c r="S7" s="73">
        <v>0</v>
      </c>
    </row>
    <row r="8" spans="2:24" x14ac:dyDescent="0.3">
      <c r="B8" s="22" t="s">
        <v>78</v>
      </c>
      <c r="C8" s="42"/>
      <c r="D8" s="42">
        <f>(Inkomsten!D15*(1+$S8))+(Investeringen!$E40/12)+(Investeringen!$N40/12)</f>
        <v>0</v>
      </c>
      <c r="E8" s="42">
        <f>(Inkomsten!E15*(1+$S8))+(Investeringen!$E40/12)+(Investeringen!$N40/12)</f>
        <v>0</v>
      </c>
      <c r="F8" s="42">
        <f>(Inkomsten!F15*(1+$S8))+(Investeringen!$E40/12)+(Investeringen!$N40/12)</f>
        <v>0</v>
      </c>
      <c r="G8" s="42">
        <f>(Inkomsten!G15*(1+$S8))+(Investeringen!$E40/12)+(Investeringen!$N40/12)</f>
        <v>0</v>
      </c>
      <c r="H8" s="42">
        <f>(Inkomsten!H15*(1+$S8))+(Investeringen!$E40/12)+(Investeringen!$N40/12)</f>
        <v>0</v>
      </c>
      <c r="I8" s="42">
        <f>(Inkomsten!I15*(1+$S8))+(Investeringen!$E40/12)+(Investeringen!$N40/12)</f>
        <v>0</v>
      </c>
      <c r="J8" s="42">
        <f>(Inkomsten!J15*(1+$S8))+(Investeringen!$E40/12)+(Investeringen!$N40/12)</f>
        <v>0</v>
      </c>
      <c r="K8" s="42">
        <f>(Inkomsten!K15*(1+$S8))+(Investeringen!$E40/12)+(Investeringen!$N40/12)</f>
        <v>0</v>
      </c>
      <c r="L8" s="42">
        <f>(Inkomsten!L15*(1+$S8))+(Investeringen!$E40/12)+(Investeringen!$N40/12)</f>
        <v>0</v>
      </c>
      <c r="M8" s="42">
        <f>(Inkomsten!M15*(1+$S8))+(Investeringen!$E40/12)+(Investeringen!$N40/12)</f>
        <v>0</v>
      </c>
      <c r="N8" s="42">
        <f>(Inkomsten!N15*(1+$S8))+(Investeringen!$E40/12)+(Investeringen!$N40/12)</f>
        <v>0</v>
      </c>
      <c r="O8" s="42">
        <f>(Inkomsten!O15*(1+$S8))+(Investeringen!$E40/12)+(Investeringen!$N40/12)</f>
        <v>0</v>
      </c>
      <c r="P8" s="65">
        <f t="shared" si="0"/>
        <v>0</v>
      </c>
      <c r="R8" s="15" t="s">
        <v>23</v>
      </c>
      <c r="S8" s="73">
        <v>0</v>
      </c>
    </row>
    <row r="9" spans="2:24" x14ac:dyDescent="0.3">
      <c r="B9" s="22" t="s">
        <v>79</v>
      </c>
      <c r="C9" s="42"/>
      <c r="D9" s="42">
        <f>(SUM(Inkomsten!D16:D20)*(1+$S9))+(Investeringen!$E41/12)+(Investeringen!$N41/12)</f>
        <v>0</v>
      </c>
      <c r="E9" s="42">
        <f>(SUM(Inkomsten!E16:E20)*(1+$S9))+(Investeringen!$E41/12)+(Investeringen!$N41/12)</f>
        <v>0</v>
      </c>
      <c r="F9" s="42">
        <f>(SUM(Inkomsten!F16:F20)*(1+$S9))+(Investeringen!$E41/12)+(Investeringen!$N41/12)</f>
        <v>0</v>
      </c>
      <c r="G9" s="42">
        <f>(SUM(Inkomsten!G16:G20)*(1+$S9))+(Investeringen!$E41/12)+(Investeringen!$N41/12)</f>
        <v>0</v>
      </c>
      <c r="H9" s="42">
        <f>(SUM(Inkomsten!H16:H20)*(1+$S9))+(Investeringen!$E41/12)+(Investeringen!$N41/12)</f>
        <v>0</v>
      </c>
      <c r="I9" s="42">
        <f>(SUM(Inkomsten!I16:I20)*(1+$S9))+(Investeringen!$E41/12)+(Investeringen!$N41/12)</f>
        <v>0</v>
      </c>
      <c r="J9" s="42">
        <f>(SUM(Inkomsten!J16:J20)*(1+$S9))+(Investeringen!$E41/12)+(Investeringen!$N41/12)</f>
        <v>0</v>
      </c>
      <c r="K9" s="42">
        <f>(SUM(Inkomsten!K16:K20)*(1+$S9))+(Investeringen!$E41/12)+(Investeringen!$N41/12)</f>
        <v>0</v>
      </c>
      <c r="L9" s="42">
        <f>(SUM(Inkomsten!L16:L20)*(1+$S9))+(Investeringen!$E41/12)+(Investeringen!$N41/12)</f>
        <v>0</v>
      </c>
      <c r="M9" s="42">
        <f>(SUM(Inkomsten!M16:M20)*(1+$S9))+(Investeringen!$E41/12)+(Investeringen!$N41/12)</f>
        <v>0</v>
      </c>
      <c r="N9" s="42">
        <f>(SUM(Inkomsten!N16:N20)*(1+$S9))+(Investeringen!$E41/12)+(Investeringen!$N41/12)</f>
        <v>0</v>
      </c>
      <c r="O9" s="42">
        <f>(SUM(Inkomsten!O16:O20)*(1+$S9))+(Investeringen!$E41/12)+(Investeringen!$N41/12)</f>
        <v>0</v>
      </c>
      <c r="P9" s="65">
        <f t="shared" si="0"/>
        <v>0</v>
      </c>
      <c r="R9" s="15" t="s">
        <v>29</v>
      </c>
      <c r="S9" s="73">
        <v>0</v>
      </c>
    </row>
    <row r="10" spans="2:24" ht="15" thickBot="1" x14ac:dyDescent="0.35">
      <c r="B10" s="23" t="s">
        <v>80</v>
      </c>
      <c r="C10" s="43">
        <f>SUM(C5:C9)</f>
        <v>0</v>
      </c>
      <c r="D10" s="43">
        <f t="shared" ref="D10:O10" si="1">SUM(D5:D9)</f>
        <v>0</v>
      </c>
      <c r="E10" s="43">
        <f t="shared" si="1"/>
        <v>0</v>
      </c>
      <c r="F10" s="43">
        <f t="shared" si="1"/>
        <v>0</v>
      </c>
      <c r="G10" s="43">
        <f t="shared" si="1"/>
        <v>0</v>
      </c>
      <c r="H10" s="43">
        <f t="shared" si="1"/>
        <v>0</v>
      </c>
      <c r="I10" s="43">
        <f t="shared" si="1"/>
        <v>0</v>
      </c>
      <c r="J10" s="43">
        <f t="shared" si="1"/>
        <v>0</v>
      </c>
      <c r="K10" s="43">
        <f t="shared" si="1"/>
        <v>0</v>
      </c>
      <c r="L10" s="43">
        <f t="shared" si="1"/>
        <v>0</v>
      </c>
      <c r="M10" s="43">
        <f t="shared" si="1"/>
        <v>0</v>
      </c>
      <c r="N10" s="43">
        <f t="shared" si="1"/>
        <v>0</v>
      </c>
      <c r="O10" s="43">
        <f t="shared" si="1"/>
        <v>0</v>
      </c>
      <c r="P10" s="66">
        <f t="shared" ref="P10" si="2">SUM(D10:O10)</f>
        <v>0</v>
      </c>
      <c r="S10" s="74"/>
    </row>
    <row r="11" spans="2:24" ht="15" thickBot="1" x14ac:dyDescent="0.35">
      <c r="C11" s="42"/>
      <c r="D11" s="42"/>
      <c r="E11" s="42"/>
      <c r="F11" s="42"/>
      <c r="G11" s="42"/>
      <c r="H11" s="42"/>
      <c r="I11" s="42"/>
      <c r="J11" s="42"/>
      <c r="K11" s="42"/>
      <c r="L11" s="42"/>
      <c r="M11" s="42"/>
      <c r="N11" s="42"/>
      <c r="O11" s="42"/>
      <c r="P11" s="42"/>
      <c r="S11" s="74"/>
    </row>
    <row r="12" spans="2:24" x14ac:dyDescent="0.3">
      <c r="B12" s="21" t="s">
        <v>81</v>
      </c>
      <c r="C12" s="71" t="s">
        <v>12</v>
      </c>
      <c r="D12" s="71" t="s">
        <v>1</v>
      </c>
      <c r="E12" s="71" t="s">
        <v>2</v>
      </c>
      <c r="F12" s="71" t="s">
        <v>3</v>
      </c>
      <c r="G12" s="71" t="s">
        <v>4</v>
      </c>
      <c r="H12" s="71" t="s">
        <v>5</v>
      </c>
      <c r="I12" s="71" t="s">
        <v>6</v>
      </c>
      <c r="J12" s="71" t="s">
        <v>7</v>
      </c>
      <c r="K12" s="71" t="s">
        <v>8</v>
      </c>
      <c r="L12" s="71" t="s">
        <v>9</v>
      </c>
      <c r="M12" s="71" t="s">
        <v>10</v>
      </c>
      <c r="N12" s="71" t="s">
        <v>11</v>
      </c>
      <c r="O12" s="71" t="s">
        <v>12</v>
      </c>
      <c r="P12" s="72" t="s">
        <v>13</v>
      </c>
      <c r="S12" s="74"/>
    </row>
    <row r="13" spans="2:24" x14ac:dyDescent="0.3">
      <c r="B13" s="24" t="s">
        <v>82</v>
      </c>
      <c r="C13" s="45"/>
      <c r="D13" s="45"/>
      <c r="E13" s="45"/>
      <c r="F13" s="45"/>
      <c r="G13" s="45"/>
      <c r="H13" s="45"/>
      <c r="I13" s="45"/>
      <c r="J13" s="45"/>
      <c r="K13" s="45"/>
      <c r="L13" s="45"/>
      <c r="M13" s="45"/>
      <c r="N13" s="45"/>
      <c r="O13" s="45"/>
      <c r="P13" s="67"/>
      <c r="S13" s="74"/>
    </row>
    <row r="14" spans="2:24" x14ac:dyDescent="0.3">
      <c r="B14" s="25" t="s">
        <v>33</v>
      </c>
      <c r="C14" s="42"/>
      <c r="D14" s="42">
        <f>(Variabele_Uitgaven!D10*(1+$S14))+(Investeringen!$E42/12)+(Investeringen!$N42/12)</f>
        <v>0</v>
      </c>
      <c r="E14" s="42">
        <f>(Variabele_Uitgaven!E10*(1+$S14))+(Investeringen!$E42/12)+(Investeringen!$N42/12)</f>
        <v>0</v>
      </c>
      <c r="F14" s="42">
        <f>(Variabele_Uitgaven!F10*(1+$S14))+(Investeringen!$E42/12)+(Investeringen!$N42/12)</f>
        <v>0</v>
      </c>
      <c r="G14" s="42">
        <f>(Variabele_Uitgaven!G10*(1+$S14))+(Investeringen!$E42/12)+(Investeringen!$N42/12)</f>
        <v>0</v>
      </c>
      <c r="H14" s="42">
        <f>(Variabele_Uitgaven!H10*(1+$S14))+(Investeringen!$E42/12)+(Investeringen!$N42/12)</f>
        <v>0</v>
      </c>
      <c r="I14" s="42">
        <f>(Variabele_Uitgaven!I10*(1+$S14))+(Investeringen!$E42/12)+(Investeringen!$N42/12)</f>
        <v>0</v>
      </c>
      <c r="J14" s="42">
        <f>(Variabele_Uitgaven!J10*(1+$S14))+(Investeringen!$E42/12)+(Investeringen!$N42/12)</f>
        <v>0</v>
      </c>
      <c r="K14" s="42">
        <f>(Variabele_Uitgaven!K10*(1+$S14))+(Investeringen!$E42/12)+(Investeringen!$N42/12)</f>
        <v>0</v>
      </c>
      <c r="L14" s="42">
        <f>(Variabele_Uitgaven!L10*(1+$S14))+(Investeringen!$E42/12)+(Investeringen!$N42/12)</f>
        <v>0</v>
      </c>
      <c r="M14" s="42">
        <f>(Variabele_Uitgaven!M10*(1+$S14))+(Investeringen!$E42/12)+(Investeringen!$N42/12)</f>
        <v>0</v>
      </c>
      <c r="N14" s="42">
        <f>(Variabele_Uitgaven!N10*(1+$S14))+(Investeringen!$E42/12)+(Investeringen!$N42/12)</f>
        <v>0</v>
      </c>
      <c r="O14" s="42">
        <f>(Variabele_Uitgaven!O10*(1+$S14))+(Investeringen!$E42/12)+(Investeringen!$N42/12)</f>
        <v>0</v>
      </c>
      <c r="P14" s="65">
        <f>SUM(D14:O14)</f>
        <v>0</v>
      </c>
      <c r="R14" s="16" t="s">
        <v>33</v>
      </c>
      <c r="S14" s="73">
        <v>0</v>
      </c>
    </row>
    <row r="15" spans="2:24" x14ac:dyDescent="0.3">
      <c r="B15" s="25" t="s">
        <v>34</v>
      </c>
      <c r="C15" s="42"/>
      <c r="D15" s="42">
        <f>(Variabele_Uitgaven!D11*(1+$S15))+(Investeringen!$E43/12)+(Investeringen!$N43/12)</f>
        <v>0</v>
      </c>
      <c r="E15" s="42">
        <f>(Variabele_Uitgaven!E11*(1+$S15))+(Investeringen!$E43/12)+(Investeringen!$N43/12)</f>
        <v>0</v>
      </c>
      <c r="F15" s="42">
        <f>(Variabele_Uitgaven!F11*(1+$S15))+(Investeringen!$E43/12)+(Investeringen!$N43/12)</f>
        <v>0</v>
      </c>
      <c r="G15" s="42">
        <f>(Variabele_Uitgaven!G11*(1+$S15))+(Investeringen!$E43/12)+(Investeringen!$N43/12)</f>
        <v>0</v>
      </c>
      <c r="H15" s="42">
        <f>(Variabele_Uitgaven!H11*(1+$S15))+(Investeringen!$E43/12)+(Investeringen!$N43/12)</f>
        <v>0</v>
      </c>
      <c r="I15" s="42">
        <f>(Variabele_Uitgaven!I11*(1+$S15))+(Investeringen!$E43/12)+(Investeringen!$N43/12)</f>
        <v>0</v>
      </c>
      <c r="J15" s="42">
        <f>(Variabele_Uitgaven!J11*(1+$S15))+(Investeringen!$E43/12)+(Investeringen!$N43/12)</f>
        <v>0</v>
      </c>
      <c r="K15" s="42">
        <f>(Variabele_Uitgaven!K11*(1+$S15))+(Investeringen!$E43/12)+(Investeringen!$N43/12)</f>
        <v>0</v>
      </c>
      <c r="L15" s="42">
        <f>(Variabele_Uitgaven!L11*(1+$S15))+(Investeringen!$E43/12)+(Investeringen!$N43/12)</f>
        <v>0</v>
      </c>
      <c r="M15" s="42">
        <f>(Variabele_Uitgaven!M11*(1+$S15))+(Investeringen!$E43/12)+(Investeringen!$N43/12)</f>
        <v>0</v>
      </c>
      <c r="N15" s="42">
        <f>(Variabele_Uitgaven!N11*(1+$S15))+(Investeringen!$E43/12)+(Investeringen!$N43/12)</f>
        <v>0</v>
      </c>
      <c r="O15" s="42">
        <f>(Variabele_Uitgaven!O11*(1+$S15))+(Investeringen!$E43/12)+(Investeringen!$N43/12)</f>
        <v>0</v>
      </c>
      <c r="P15" s="65">
        <f t="shared" ref="P15:P22" si="3">SUM(D15:O15)</f>
        <v>0</v>
      </c>
      <c r="R15" s="15" t="s">
        <v>34</v>
      </c>
      <c r="S15" s="73">
        <v>0</v>
      </c>
    </row>
    <row r="16" spans="2:24" x14ac:dyDescent="0.3">
      <c r="B16" s="25" t="s">
        <v>35</v>
      </c>
      <c r="C16" s="42"/>
      <c r="D16" s="42">
        <f>(Variabele_Uitgaven!D12*(1+$S16))+(Investeringen!$E44/12)+(Investeringen!$N44/12)</f>
        <v>0</v>
      </c>
      <c r="E16" s="42">
        <f>(Variabele_Uitgaven!E12*(1+$S16))+(Investeringen!$E44/12)+(Investeringen!$N44/12)</f>
        <v>0</v>
      </c>
      <c r="F16" s="42">
        <f>(Variabele_Uitgaven!F12*(1+$S16))+(Investeringen!$E44/12)+(Investeringen!$N44/12)</f>
        <v>0</v>
      </c>
      <c r="G16" s="42">
        <f>(Variabele_Uitgaven!G12*(1+$S16))+(Investeringen!$E44/12)+(Investeringen!$N44/12)</f>
        <v>0</v>
      </c>
      <c r="H16" s="42">
        <f>(Variabele_Uitgaven!H12*(1+$S16))+(Investeringen!$E44/12)+(Investeringen!$N44/12)</f>
        <v>0</v>
      </c>
      <c r="I16" s="42">
        <f>(Variabele_Uitgaven!I12*(1+$S16))+(Investeringen!$E44/12)+(Investeringen!$N44/12)</f>
        <v>0</v>
      </c>
      <c r="J16" s="42">
        <f>(Variabele_Uitgaven!J12*(1+$S16))+(Investeringen!$E44/12)+(Investeringen!$N44/12)</f>
        <v>0</v>
      </c>
      <c r="K16" s="42">
        <f>(Variabele_Uitgaven!K12*(1+$S16))+(Investeringen!$E44/12)+(Investeringen!$N44/12)</f>
        <v>0</v>
      </c>
      <c r="L16" s="42">
        <f>(Variabele_Uitgaven!L12*(1+$S16))+(Investeringen!$E44/12)+(Investeringen!$N44/12)</f>
        <v>0</v>
      </c>
      <c r="M16" s="42">
        <f>(Variabele_Uitgaven!M12*(1+$S16))+(Investeringen!$E44/12)+(Investeringen!$N44/12)</f>
        <v>0</v>
      </c>
      <c r="N16" s="42">
        <f>(Variabele_Uitgaven!N12*(1+$S16))+(Investeringen!$E44/12)+(Investeringen!$N44/12)</f>
        <v>0</v>
      </c>
      <c r="O16" s="42">
        <f>(Variabele_Uitgaven!O12*(1+$S16))+(Investeringen!$E44/12)+(Investeringen!$N44/12)</f>
        <v>0</v>
      </c>
      <c r="P16" s="65">
        <f t="shared" si="3"/>
        <v>0</v>
      </c>
      <c r="R16" s="16" t="s">
        <v>35</v>
      </c>
      <c r="S16" s="73">
        <v>0</v>
      </c>
    </row>
    <row r="17" spans="2:19" x14ac:dyDescent="0.3">
      <c r="B17" s="25" t="s">
        <v>36</v>
      </c>
      <c r="C17" s="42"/>
      <c r="D17" s="42">
        <f>(Variabele_Uitgaven!D13*(1+$S17))+(Investeringen!$E45/12)+(Investeringen!$N45/12)</f>
        <v>0</v>
      </c>
      <c r="E17" s="42">
        <f>(Variabele_Uitgaven!E13*(1+$S17))+(Investeringen!$E45/12)+(Investeringen!$N45/12)</f>
        <v>0</v>
      </c>
      <c r="F17" s="42">
        <f>(Variabele_Uitgaven!F13*(1+$S17))+(Investeringen!$E45/12)+(Investeringen!$N45/12)</f>
        <v>0</v>
      </c>
      <c r="G17" s="42">
        <f>(Variabele_Uitgaven!G13*(1+$S17))+(Investeringen!$E45/12)+(Investeringen!$N45/12)</f>
        <v>0</v>
      </c>
      <c r="H17" s="42">
        <f>(Variabele_Uitgaven!H13*(1+$S17))+(Investeringen!$E45/12)+(Investeringen!$N45/12)</f>
        <v>0</v>
      </c>
      <c r="I17" s="42">
        <f>(Variabele_Uitgaven!I13*(1+$S17))+(Investeringen!$E45/12)+(Investeringen!$N45/12)</f>
        <v>0</v>
      </c>
      <c r="J17" s="42">
        <f>(Variabele_Uitgaven!J13*(1+$S17))+(Investeringen!$E45/12)+(Investeringen!$N45/12)</f>
        <v>0</v>
      </c>
      <c r="K17" s="42">
        <f>(Variabele_Uitgaven!K13*(1+$S17))+(Investeringen!$E45/12)+(Investeringen!$N45/12)</f>
        <v>0</v>
      </c>
      <c r="L17" s="42">
        <f>(Variabele_Uitgaven!L13*(1+$S17))+(Investeringen!$E45/12)+(Investeringen!$N45/12)</f>
        <v>0</v>
      </c>
      <c r="M17" s="42">
        <f>(Variabele_Uitgaven!M13*(1+$S17))+(Investeringen!$E45/12)+(Investeringen!$N45/12)</f>
        <v>0</v>
      </c>
      <c r="N17" s="42">
        <f>(Variabele_Uitgaven!N13*(1+$S17))+(Investeringen!$E45/12)+(Investeringen!$N45/12)</f>
        <v>0</v>
      </c>
      <c r="O17" s="42">
        <f>(Variabele_Uitgaven!O13*(1+$S17))+(Investeringen!$E45/12)+(Investeringen!$N45/12)</f>
        <v>0</v>
      </c>
      <c r="P17" s="65">
        <f t="shared" si="3"/>
        <v>0</v>
      </c>
      <c r="R17" s="15" t="s">
        <v>36</v>
      </c>
      <c r="S17" s="73">
        <v>0</v>
      </c>
    </row>
    <row r="18" spans="2:19" x14ac:dyDescent="0.3">
      <c r="B18" s="25" t="s">
        <v>83</v>
      </c>
      <c r="C18" s="42"/>
      <c r="D18" s="42">
        <f>(SUM(Variabele_Uitgaven!D14:D15)*(1+$S18))+(Investeringen!$E46/12)+(Investeringen!$N46/12)</f>
        <v>0</v>
      </c>
      <c r="E18" s="42">
        <f>(SUM(Variabele_Uitgaven!E14:E15)*(1+$S18))+(Investeringen!$E46/12)+(Investeringen!$N46/12)</f>
        <v>0</v>
      </c>
      <c r="F18" s="42">
        <f>(SUM(Variabele_Uitgaven!F14:F15)*(1+$S18))+(Investeringen!$E46/12)+(Investeringen!$N46/12)</f>
        <v>0</v>
      </c>
      <c r="G18" s="42">
        <f>(SUM(Variabele_Uitgaven!G14:G15)*(1+$S18))+(Investeringen!$E46/12)+(Investeringen!$N46/12)</f>
        <v>0</v>
      </c>
      <c r="H18" s="42">
        <f>(SUM(Variabele_Uitgaven!H14:H15)*(1+$S18))+(Investeringen!$E46/12)+(Investeringen!$N46/12)</f>
        <v>0</v>
      </c>
      <c r="I18" s="42">
        <f>(SUM(Variabele_Uitgaven!I14:I15)*(1+$S18))+(Investeringen!$E46/12)+(Investeringen!$N46/12)</f>
        <v>0</v>
      </c>
      <c r="J18" s="42">
        <f>(SUM(Variabele_Uitgaven!J14:J15)*(1+$S18))+(Investeringen!$E46/12)+(Investeringen!$N46/12)</f>
        <v>0</v>
      </c>
      <c r="K18" s="42">
        <f>(SUM(Variabele_Uitgaven!K14:K15)*(1+$S18))+(Investeringen!$E46/12)+(Investeringen!$N46/12)</f>
        <v>0</v>
      </c>
      <c r="L18" s="42">
        <f>(SUM(Variabele_Uitgaven!L14:L15)*(1+$S18))+(Investeringen!$E46/12)+(Investeringen!$N46/12)</f>
        <v>0</v>
      </c>
      <c r="M18" s="42">
        <f>(SUM(Variabele_Uitgaven!M14:M15)*(1+$S18))+(Investeringen!$E46/12)+(Investeringen!$N46/12)</f>
        <v>0</v>
      </c>
      <c r="N18" s="42">
        <f>(SUM(Variabele_Uitgaven!N14:N15)*(1+$S18))+(Investeringen!$E46/12)+(Investeringen!$N46/12)</f>
        <v>0</v>
      </c>
      <c r="O18" s="42">
        <f>(SUM(Variabele_Uitgaven!O14:O15)*(1+$S18))+(Investeringen!$E46/12)+(Investeringen!$N46/12)</f>
        <v>0</v>
      </c>
      <c r="P18" s="65">
        <f t="shared" si="3"/>
        <v>0</v>
      </c>
      <c r="R18" s="15" t="s">
        <v>84</v>
      </c>
      <c r="S18" s="73">
        <v>0</v>
      </c>
    </row>
    <row r="19" spans="2:19" x14ac:dyDescent="0.3">
      <c r="B19" s="25" t="s">
        <v>85</v>
      </c>
      <c r="C19" s="42"/>
      <c r="D19" s="42">
        <f>(SUM(Variabele_Uitgaven!D16:D20)*(1+$S19))+(Investeringen!$E47/12)+(Investeringen!$N47/12)</f>
        <v>0</v>
      </c>
      <c r="E19" s="42">
        <f>(SUM(Variabele_Uitgaven!E16:E20)*(1+$S19))+(Investeringen!$E47/12)+(Investeringen!$N47/12)</f>
        <v>0</v>
      </c>
      <c r="F19" s="42">
        <f>(SUM(Variabele_Uitgaven!F16:F20)*(1+$S19))+(Investeringen!$E47/12)+(Investeringen!$N47/12)</f>
        <v>0</v>
      </c>
      <c r="G19" s="42">
        <f>(SUM(Variabele_Uitgaven!G16:G20)*(1+$S19))+(Investeringen!$E47/12)+(Investeringen!$N47/12)</f>
        <v>0</v>
      </c>
      <c r="H19" s="42">
        <f>(SUM(Variabele_Uitgaven!H16:H20)*(1+$S19))+(Investeringen!$E47/12)+(Investeringen!$N47/12)</f>
        <v>0</v>
      </c>
      <c r="I19" s="42">
        <f>(SUM(Variabele_Uitgaven!I16:I20)*(1+$S19))+(Investeringen!$E47/12)+(Investeringen!$N47/12)</f>
        <v>0</v>
      </c>
      <c r="J19" s="42">
        <f>(SUM(Variabele_Uitgaven!J16:J20)*(1+$S19))+(Investeringen!$E47/12)+(Investeringen!$N47/12)</f>
        <v>0</v>
      </c>
      <c r="K19" s="42">
        <f>(SUM(Variabele_Uitgaven!K16:K20)*(1+$S19))+(Investeringen!$E47/12)+(Investeringen!$N47/12)</f>
        <v>0</v>
      </c>
      <c r="L19" s="42">
        <f>(SUM(Variabele_Uitgaven!L16:L20)*(1+$S19))+(Investeringen!$E47/12)+(Investeringen!$N47/12)</f>
        <v>0</v>
      </c>
      <c r="M19" s="42">
        <f>(SUM(Variabele_Uitgaven!M16:M20)*(1+$S19))+(Investeringen!$E47/12)+(Investeringen!$N47/12)</f>
        <v>0</v>
      </c>
      <c r="N19" s="42">
        <f>(SUM(Variabele_Uitgaven!N16:N20)*(1+$S19))+(Investeringen!$E47/12)+(Investeringen!$N47/12)</f>
        <v>0</v>
      </c>
      <c r="O19" s="42">
        <f>(SUM(Variabele_Uitgaven!O16:O20)*(1+$S19))+(Investeringen!$E47/12)+(Investeringen!$N47/12)</f>
        <v>0</v>
      </c>
      <c r="P19" s="65">
        <f t="shared" si="3"/>
        <v>0</v>
      </c>
      <c r="R19" s="15" t="s">
        <v>86</v>
      </c>
      <c r="S19" s="73">
        <v>0</v>
      </c>
    </row>
    <row r="20" spans="2:19" x14ac:dyDescent="0.3">
      <c r="B20" s="25" t="s">
        <v>87</v>
      </c>
      <c r="C20" s="42"/>
      <c r="D20" s="42">
        <f>(SUM(Variabele_Uitgaven!D21:D23)*(1+$S20))+(Investeringen!$E48/12)+(Investeringen!$N48/12)</f>
        <v>0</v>
      </c>
      <c r="E20" s="42">
        <f>(SUM(Variabele_Uitgaven!E21:E23)*(1+$S20))+(Investeringen!$E48/12)+(Investeringen!$N48/12)</f>
        <v>0</v>
      </c>
      <c r="F20" s="42">
        <f>(SUM(Variabele_Uitgaven!F21:F23)*(1+$S20))+(Investeringen!$E48/12)+(Investeringen!$N48/12)</f>
        <v>0</v>
      </c>
      <c r="G20" s="42">
        <f>(SUM(Variabele_Uitgaven!G21:G23)*(1+$S20))+(Investeringen!$E48/12)+(Investeringen!$N48/12)</f>
        <v>0</v>
      </c>
      <c r="H20" s="42">
        <f>(SUM(Variabele_Uitgaven!H21:H23)*(1+$S20))+(Investeringen!$E48/12)+(Investeringen!$N48/12)</f>
        <v>0</v>
      </c>
      <c r="I20" s="42">
        <f>(SUM(Variabele_Uitgaven!I21:I23)*(1+$S20))+(Investeringen!$E48/12)+(Investeringen!$N48/12)</f>
        <v>0</v>
      </c>
      <c r="J20" s="42">
        <f>(SUM(Variabele_Uitgaven!J21:J23)*(1+$S20))+(Investeringen!$E48/12)+(Investeringen!$N48/12)</f>
        <v>0</v>
      </c>
      <c r="K20" s="42">
        <f>(SUM(Variabele_Uitgaven!K21:K23)*(1+$S20))+(Investeringen!$E48/12)+(Investeringen!$N48/12)</f>
        <v>0</v>
      </c>
      <c r="L20" s="42">
        <f>(SUM(Variabele_Uitgaven!L21:L23)*(1+$S20))+(Investeringen!$E48/12)+(Investeringen!$N48/12)</f>
        <v>0</v>
      </c>
      <c r="M20" s="42">
        <f>(SUM(Variabele_Uitgaven!M21:M23)*(1+$S20))+(Investeringen!$E48/12)+(Investeringen!$N48/12)</f>
        <v>0</v>
      </c>
      <c r="N20" s="42">
        <f>(SUM(Variabele_Uitgaven!N21:N23)*(1+$S20))+(Investeringen!$E48/12)+(Investeringen!$N48/12)</f>
        <v>0</v>
      </c>
      <c r="O20" s="42">
        <f>(SUM(Variabele_Uitgaven!O21:O23)*(1+$S20))+(Investeringen!$E48/12)+(Investeringen!$N48/12)</f>
        <v>0</v>
      </c>
      <c r="P20" s="65">
        <f t="shared" si="3"/>
        <v>0</v>
      </c>
      <c r="R20" s="15" t="s">
        <v>88</v>
      </c>
      <c r="S20" s="73">
        <v>0</v>
      </c>
    </row>
    <row r="21" spans="2:19" x14ac:dyDescent="0.3">
      <c r="B21" s="25" t="s">
        <v>89</v>
      </c>
      <c r="C21" s="42"/>
      <c r="D21" s="42">
        <f>(SUM(Variabele_Uitgaven!D24:D27)*(1+$S21))+(Investeringen!$E49/12)+(Investeringen!$N49/12)</f>
        <v>0</v>
      </c>
      <c r="E21" s="42">
        <f>(SUM(Variabele_Uitgaven!E24:E27)*(1+$S21))+(Investeringen!$E49/12)+(Investeringen!$N49/12)</f>
        <v>0</v>
      </c>
      <c r="F21" s="42">
        <f>(SUM(Variabele_Uitgaven!F24:F27)*(1+$S21))+(Investeringen!$E49/12)+(Investeringen!$N49/12)</f>
        <v>0</v>
      </c>
      <c r="G21" s="42">
        <f>(SUM(Variabele_Uitgaven!G24:G27)*(1+$S21))+(Investeringen!$E49/12)+(Investeringen!$N49/12)</f>
        <v>0</v>
      </c>
      <c r="H21" s="42">
        <f>(SUM(Variabele_Uitgaven!H24:H27)*(1+$S21))+(Investeringen!$E49/12)+(Investeringen!$N49/12)</f>
        <v>0</v>
      </c>
      <c r="I21" s="42">
        <f>(SUM(Variabele_Uitgaven!I24:I27)*(1+$S21))+(Investeringen!$E49/12)+(Investeringen!$N49/12)</f>
        <v>0</v>
      </c>
      <c r="J21" s="42">
        <f>(SUM(Variabele_Uitgaven!J24:J27)*(1+$S21))+(Investeringen!$E49/12)+(Investeringen!$N49/12)</f>
        <v>0</v>
      </c>
      <c r="K21" s="42">
        <f>(SUM(Variabele_Uitgaven!K24:K27)*(1+$S21))+(Investeringen!$E49/12)+(Investeringen!$N49/12)</f>
        <v>0</v>
      </c>
      <c r="L21" s="42">
        <f>(SUM(Variabele_Uitgaven!L24:L27)*(1+$S21))+(Investeringen!$E49/12)+(Investeringen!$N49/12)</f>
        <v>0</v>
      </c>
      <c r="M21" s="42">
        <f>(SUM(Variabele_Uitgaven!M24:M27)*(1+$S21))+(Investeringen!$E49/12)+(Investeringen!$N49/12)</f>
        <v>0</v>
      </c>
      <c r="N21" s="42">
        <f>(SUM(Variabele_Uitgaven!N24:N27)*(1+$S21))+(Investeringen!$E49/12)+(Investeringen!$N49/12)</f>
        <v>0</v>
      </c>
      <c r="O21" s="42">
        <f>(SUM(Variabele_Uitgaven!O24:O27)*(1+$S21))+(Investeringen!$E49/12)+(Investeringen!$N49/12)</f>
        <v>0</v>
      </c>
      <c r="P21" s="65">
        <f t="shared" si="3"/>
        <v>0</v>
      </c>
      <c r="R21" s="15" t="s">
        <v>89</v>
      </c>
      <c r="S21" s="73">
        <v>0</v>
      </c>
    </row>
    <row r="22" spans="2:19" x14ac:dyDescent="0.3">
      <c r="B22" s="40" t="s">
        <v>137</v>
      </c>
      <c r="C22" s="42"/>
      <c r="D22" s="42">
        <f>(Variabele_Uitgaven!D28)*(1+$S22)</f>
        <v>0</v>
      </c>
      <c r="E22" s="42">
        <f>(Variabele_Uitgaven!E28)*(1+$S22)</f>
        <v>0</v>
      </c>
      <c r="F22" s="42">
        <f>(Variabele_Uitgaven!F28)*(1+$S22)</f>
        <v>0</v>
      </c>
      <c r="G22" s="42">
        <f>(Variabele_Uitgaven!G28)*(1+$S22)</f>
        <v>0</v>
      </c>
      <c r="H22" s="42">
        <f>(Variabele_Uitgaven!H28)*(1+$S22)</f>
        <v>0</v>
      </c>
      <c r="I22" s="42">
        <f>(Variabele_Uitgaven!I28)*(1+$S22)</f>
        <v>0</v>
      </c>
      <c r="J22" s="42">
        <f>(Variabele_Uitgaven!J28)*(1+$S22)</f>
        <v>0</v>
      </c>
      <c r="K22" s="42">
        <f>(Variabele_Uitgaven!K28)*(1+$S22)</f>
        <v>0</v>
      </c>
      <c r="L22" s="42">
        <f>(Variabele_Uitgaven!L28)*(1+$S22)</f>
        <v>0</v>
      </c>
      <c r="M22" s="42">
        <f>(Variabele_Uitgaven!M28)*(1+$S22)</f>
        <v>0</v>
      </c>
      <c r="N22" s="42">
        <f>(Variabele_Uitgaven!N28)*(1+$S22)</f>
        <v>0</v>
      </c>
      <c r="O22" s="42">
        <f>(Variabele_Uitgaven!O28)*(1+$S22)</f>
        <v>0</v>
      </c>
      <c r="P22" s="65">
        <f t="shared" si="3"/>
        <v>0</v>
      </c>
      <c r="R22" s="15" t="s">
        <v>91</v>
      </c>
      <c r="S22" s="73">
        <v>0</v>
      </c>
    </row>
    <row r="23" spans="2:19" x14ac:dyDescent="0.3">
      <c r="B23" s="24" t="s">
        <v>92</v>
      </c>
      <c r="C23" s="45"/>
      <c r="D23" s="45"/>
      <c r="E23" s="45"/>
      <c r="F23" s="45"/>
      <c r="G23" s="45"/>
      <c r="H23" s="45"/>
      <c r="I23" s="45"/>
      <c r="J23" s="45"/>
      <c r="K23" s="45"/>
      <c r="L23" s="45"/>
      <c r="M23" s="45"/>
      <c r="N23" s="45"/>
      <c r="O23" s="45"/>
      <c r="P23" s="67"/>
      <c r="S23" s="75"/>
    </row>
    <row r="24" spans="2:19" x14ac:dyDescent="0.3">
      <c r="B24" s="25" t="s">
        <v>93</v>
      </c>
      <c r="C24" s="42"/>
      <c r="D24" s="42">
        <f>(Vaste_Uitgaven!D10*(1+$S24))+(Investeringen!$E50/12)+(Investeringen!$N50/12)</f>
        <v>0</v>
      </c>
      <c r="E24" s="42">
        <f>(Vaste_Uitgaven!E10*(1+$S24))+(Investeringen!$E50/12)+(Investeringen!$N50/12)</f>
        <v>0</v>
      </c>
      <c r="F24" s="42">
        <f>(Vaste_Uitgaven!F10*(1+$S24))+(Investeringen!$E50/12)+(Investeringen!$N50/12)</f>
        <v>0</v>
      </c>
      <c r="G24" s="42">
        <f>(Vaste_Uitgaven!G10*(1+$S24))+(Investeringen!$E50/12)+(Investeringen!$N50/12)</f>
        <v>0</v>
      </c>
      <c r="H24" s="42">
        <f>(Vaste_Uitgaven!H10*(1+$S24))+(Investeringen!$E50/12)+(Investeringen!$N50/12)</f>
        <v>0</v>
      </c>
      <c r="I24" s="42">
        <f>(Vaste_Uitgaven!I10*(1+$S24))+(Investeringen!$E50/12)+(Investeringen!$N50/12)</f>
        <v>0</v>
      </c>
      <c r="J24" s="42">
        <f>(Vaste_Uitgaven!J10*(1+$S24))+(Investeringen!$E50/12)+(Investeringen!$N50/12)</f>
        <v>0</v>
      </c>
      <c r="K24" s="42">
        <f>(Vaste_Uitgaven!K10*(1+$S24))+(Investeringen!$E50/12)+(Investeringen!$N50/12)</f>
        <v>0</v>
      </c>
      <c r="L24" s="42">
        <f>(Vaste_Uitgaven!L10*(1+$S24))+(Investeringen!$E50/12)+(Investeringen!$N50/12)</f>
        <v>0</v>
      </c>
      <c r="M24" s="42">
        <f>(Vaste_Uitgaven!M10*(1+$S24))+(Investeringen!$E50/12)+(Investeringen!$N50/12)</f>
        <v>0</v>
      </c>
      <c r="N24" s="42">
        <f>(Vaste_Uitgaven!N10*(1+$S24))+(Investeringen!$E50/12)+(Investeringen!$N50/12)</f>
        <v>0</v>
      </c>
      <c r="O24" s="42">
        <f>(Vaste_Uitgaven!O10*(1+$S24))+(Investeringen!$E50/12)+(Investeringen!$N50/12)</f>
        <v>0</v>
      </c>
      <c r="P24" s="65">
        <f>SUM(D24:O24)</f>
        <v>0</v>
      </c>
      <c r="R24" s="16" t="s">
        <v>93</v>
      </c>
      <c r="S24" s="73">
        <v>0</v>
      </c>
    </row>
    <row r="25" spans="2:19" x14ac:dyDescent="0.3">
      <c r="B25" s="25" t="s">
        <v>94</v>
      </c>
      <c r="C25" s="42"/>
      <c r="D25" s="42">
        <f>(SUM(Vaste_Uitgaven!D11:D12)*(1+$S25))+(Investeringen!$E51/12)+(Investeringen!$N51/12)</f>
        <v>0</v>
      </c>
      <c r="E25" s="42">
        <f>(SUM(Vaste_Uitgaven!E11:E12)*(1+$S25))+(Investeringen!$E51/12)+(Investeringen!$N51/12)</f>
        <v>0</v>
      </c>
      <c r="F25" s="42">
        <f>(SUM(Vaste_Uitgaven!F11:F12)*(1+$S25))+(Investeringen!$E51/12)+(Investeringen!$N51/12)</f>
        <v>0</v>
      </c>
      <c r="G25" s="42">
        <f>(SUM(Vaste_Uitgaven!G11:G12)*(1+$S25))+(Investeringen!$E51/12)+(Investeringen!$N51/12)</f>
        <v>0</v>
      </c>
      <c r="H25" s="42">
        <f>(SUM(Vaste_Uitgaven!H11:H12)*(1+$S25))+(Investeringen!$E51/12)+(Investeringen!$N51/12)</f>
        <v>0</v>
      </c>
      <c r="I25" s="42">
        <f>(SUM(Vaste_Uitgaven!I11:I12)*(1+$S25))+(Investeringen!$E51/12)+(Investeringen!$N51/12)</f>
        <v>0</v>
      </c>
      <c r="J25" s="42">
        <f>(SUM(Vaste_Uitgaven!J11:J12)*(1+$S25))+(Investeringen!$E51/12)+(Investeringen!$N51/12)</f>
        <v>0</v>
      </c>
      <c r="K25" s="42">
        <f>(SUM(Vaste_Uitgaven!K11:K12)*(1+$S25))+(Investeringen!$E51/12)+(Investeringen!$N51/12)</f>
        <v>0</v>
      </c>
      <c r="L25" s="42">
        <f>(SUM(Vaste_Uitgaven!L11:L12)*(1+$S25))+(Investeringen!$E51/12)+(Investeringen!$N51/12)</f>
        <v>0</v>
      </c>
      <c r="M25" s="42">
        <f>(SUM(Vaste_Uitgaven!M11:M12)*(1+$S25))+(Investeringen!$E51/12)+(Investeringen!$N51/12)</f>
        <v>0</v>
      </c>
      <c r="N25" s="42">
        <f>(SUM(Vaste_Uitgaven!N11:N12)*(1+$S25))+(Investeringen!$E51/12)+(Investeringen!$N51/12)</f>
        <v>0</v>
      </c>
      <c r="O25" s="42">
        <f>(SUM(Vaste_Uitgaven!O11:O12)*(1+$S25))+(Investeringen!$E51/12)+(Investeringen!$N51/12)</f>
        <v>0</v>
      </c>
      <c r="P25" s="65">
        <f t="shared" ref="P25:P29" si="4">SUM(D25:O25)</f>
        <v>0</v>
      </c>
      <c r="R25" s="15" t="s">
        <v>94</v>
      </c>
      <c r="S25" s="73">
        <v>0</v>
      </c>
    </row>
    <row r="26" spans="2:19" x14ac:dyDescent="0.3">
      <c r="B26" s="25" t="s">
        <v>95</v>
      </c>
      <c r="C26" s="42"/>
      <c r="D26" s="42">
        <f>(SUM(Vaste_Uitgaven!D13:D15)*(1+$S26))+(Investeringen!$E52/12)+(Investeringen!$N52/12)</f>
        <v>0</v>
      </c>
      <c r="E26" s="42">
        <f>(SUM(Vaste_Uitgaven!E13:E15)*(1+$S26))+(Investeringen!$E52/12)+(Investeringen!$N52/12)</f>
        <v>0</v>
      </c>
      <c r="F26" s="42">
        <f>(SUM(Vaste_Uitgaven!F13:F15)*(1+$S26))+(Investeringen!$E52/12)+(Investeringen!$N52/12)</f>
        <v>0</v>
      </c>
      <c r="G26" s="42">
        <f>(SUM(Vaste_Uitgaven!G13:G15)*(1+$S26))+(Investeringen!$E52/12)+(Investeringen!$N52/12)</f>
        <v>0</v>
      </c>
      <c r="H26" s="42">
        <f>(SUM(Vaste_Uitgaven!H13:H15)*(1+$S26))+(Investeringen!$E52/12)+(Investeringen!$N52/12)</f>
        <v>0</v>
      </c>
      <c r="I26" s="42">
        <f>(SUM(Vaste_Uitgaven!I13:I15)*(1+$S26))+(Investeringen!$E52/12)+(Investeringen!$N52/12)</f>
        <v>0</v>
      </c>
      <c r="J26" s="42">
        <f>(SUM(Vaste_Uitgaven!J13:J15)*(1+$S26))+(Investeringen!$E52/12)+(Investeringen!$N52/12)</f>
        <v>0</v>
      </c>
      <c r="K26" s="42">
        <f>(SUM(Vaste_Uitgaven!K13:K15)*(1+$S26))+(Investeringen!$E52/12)+(Investeringen!$N52/12)</f>
        <v>0</v>
      </c>
      <c r="L26" s="42">
        <f>(SUM(Vaste_Uitgaven!L13:L15)*(1+$S26))+(Investeringen!$E52/12)+(Investeringen!$N52/12)</f>
        <v>0</v>
      </c>
      <c r="M26" s="42">
        <f>(SUM(Vaste_Uitgaven!M13:M15)*(1+$S26))+(Investeringen!$E52/12)+(Investeringen!$N52/12)</f>
        <v>0</v>
      </c>
      <c r="N26" s="42">
        <f>(SUM(Vaste_Uitgaven!N13:N15)*(1+$S26))+(Investeringen!$E52/12)+(Investeringen!$N52/12)</f>
        <v>0</v>
      </c>
      <c r="O26" s="42">
        <f>(SUM(Vaste_Uitgaven!O13:O15)*(1+$S26))+(Investeringen!$E52/12)+(Investeringen!$N52/12)</f>
        <v>0</v>
      </c>
      <c r="P26" s="65">
        <f t="shared" si="4"/>
        <v>0</v>
      </c>
      <c r="R26" s="16" t="s">
        <v>95</v>
      </c>
      <c r="S26" s="73">
        <v>0</v>
      </c>
    </row>
    <row r="27" spans="2:19" x14ac:dyDescent="0.3">
      <c r="B27" s="25" t="s">
        <v>96</v>
      </c>
      <c r="C27" s="42"/>
      <c r="D27" s="42">
        <f>(SUM(Vaste_Uitgaven!D16:D18)*(1+$S27))+(Investeringen!$E53/12)+(Investeringen!$N53/12)</f>
        <v>0</v>
      </c>
      <c r="E27" s="42">
        <f>(SUM(Vaste_Uitgaven!E16:E18)*(1+$S27))+(Investeringen!$E53/12)+(Investeringen!$N53/12)</f>
        <v>0</v>
      </c>
      <c r="F27" s="42">
        <f>(SUM(Vaste_Uitgaven!F16:F18)*(1+$S27))+(Investeringen!$E53/12)+(Investeringen!$N53/12)</f>
        <v>0</v>
      </c>
      <c r="G27" s="42">
        <f>(SUM(Vaste_Uitgaven!G16:G18)*(1+$S27))+(Investeringen!$E53/12)+(Investeringen!$N53/12)</f>
        <v>0</v>
      </c>
      <c r="H27" s="42">
        <f>(SUM(Vaste_Uitgaven!H16:H18)*(1+$S27))+(Investeringen!$E53/12)+(Investeringen!$N53/12)</f>
        <v>0</v>
      </c>
      <c r="I27" s="42">
        <f>(SUM(Vaste_Uitgaven!I16:I18)*(1+$S27))+(Investeringen!$E53/12)+(Investeringen!$N53/12)</f>
        <v>0</v>
      </c>
      <c r="J27" s="42">
        <f>(SUM(Vaste_Uitgaven!J16:J18)*(1+$S27))+(Investeringen!$E53/12)+(Investeringen!$N53/12)</f>
        <v>0</v>
      </c>
      <c r="K27" s="42">
        <f>(SUM(Vaste_Uitgaven!K16:K18)*(1+$S27))+(Investeringen!$E53/12)+(Investeringen!$N53/12)</f>
        <v>0</v>
      </c>
      <c r="L27" s="42">
        <f>(SUM(Vaste_Uitgaven!L16:L18)*(1+$S27))+(Investeringen!$E53/12)+(Investeringen!$N53/12)</f>
        <v>0</v>
      </c>
      <c r="M27" s="42">
        <f>(SUM(Vaste_Uitgaven!M16:M18)*(1+$S27))+(Investeringen!$E53/12)+(Investeringen!$N53/12)</f>
        <v>0</v>
      </c>
      <c r="N27" s="42">
        <f>(SUM(Vaste_Uitgaven!N16:N18)*(1+$S27))+(Investeringen!$E53/12)+(Investeringen!$N53/12)</f>
        <v>0</v>
      </c>
      <c r="O27" s="42">
        <f>(SUM(Vaste_Uitgaven!O16:O18)*(1+$S27))+(Investeringen!$E53/12)+(Investeringen!$N53/12)</f>
        <v>0</v>
      </c>
      <c r="P27" s="65">
        <f t="shared" si="4"/>
        <v>0</v>
      </c>
      <c r="R27" s="15" t="s">
        <v>96</v>
      </c>
      <c r="S27" s="73">
        <v>0</v>
      </c>
    </row>
    <row r="28" spans="2:19" x14ac:dyDescent="0.3">
      <c r="B28" s="25" t="s">
        <v>68</v>
      </c>
      <c r="C28" s="42"/>
      <c r="D28" s="42">
        <f>(Vaste_Uitgaven!D19*(1+$S28))+(Investeringen!$E54/12)+(Investeringen!$N54/12)</f>
        <v>0</v>
      </c>
      <c r="E28" s="42">
        <f>(Vaste_Uitgaven!E19*(1+$S28))+(Investeringen!$E54/12)+(Investeringen!$N54/12)</f>
        <v>0</v>
      </c>
      <c r="F28" s="42">
        <f>(Vaste_Uitgaven!F19*(1+$S28))+(Investeringen!$E54/12)+(Investeringen!$N54/12)</f>
        <v>0</v>
      </c>
      <c r="G28" s="42">
        <f>(Vaste_Uitgaven!G19*(1+$S28))+(Investeringen!$E54/12)+(Investeringen!$N54/12)</f>
        <v>0</v>
      </c>
      <c r="H28" s="42">
        <f>(Vaste_Uitgaven!H19*(1+$S28))+(Investeringen!$E54/12)+(Investeringen!$N54/12)</f>
        <v>0</v>
      </c>
      <c r="I28" s="42">
        <f>(Vaste_Uitgaven!I19*(1+$S28))+(Investeringen!$E54/12)+(Investeringen!$N54/12)</f>
        <v>0</v>
      </c>
      <c r="J28" s="42">
        <f>(Vaste_Uitgaven!J19*(1+$S28))+(Investeringen!$E54/12)+(Investeringen!$N54/12)</f>
        <v>0</v>
      </c>
      <c r="K28" s="42">
        <f>(Vaste_Uitgaven!K19*(1+$S28))+(Investeringen!$E54/12)+(Investeringen!$N54/12)</f>
        <v>0</v>
      </c>
      <c r="L28" s="42">
        <f>(Vaste_Uitgaven!L19*(1+$S28))+(Investeringen!$E54/12)+(Investeringen!$N54/12)</f>
        <v>0</v>
      </c>
      <c r="M28" s="42">
        <f>(Vaste_Uitgaven!M19*(1+$S28))+(Investeringen!$E54/12)+(Investeringen!$N54/12)</f>
        <v>0</v>
      </c>
      <c r="N28" s="42">
        <f>(Vaste_Uitgaven!N19*(1+$S28))+(Investeringen!$E54/12)+(Investeringen!$N54/12)</f>
        <v>0</v>
      </c>
      <c r="O28" s="42">
        <f>(Vaste_Uitgaven!O19*(1+$S28))+(Investeringen!$E54/12)+(Investeringen!$N54/12)</f>
        <v>0</v>
      </c>
      <c r="P28" s="65">
        <f t="shared" si="4"/>
        <v>0</v>
      </c>
      <c r="R28" s="15" t="s">
        <v>68</v>
      </c>
      <c r="S28" s="73">
        <v>0</v>
      </c>
    </row>
    <row r="29" spans="2:19" x14ac:dyDescent="0.3">
      <c r="B29" s="25" t="s">
        <v>69</v>
      </c>
      <c r="C29" s="42"/>
      <c r="D29" s="42">
        <f>(Vaste_Uitgaven!D20*(1+$S29))+(Investeringen!$E55/12)+(Investeringen!$N55/12)</f>
        <v>0</v>
      </c>
      <c r="E29" s="42">
        <f>(Vaste_Uitgaven!E20*(1+$S29))+(Investeringen!$E55/12)+(Investeringen!$N55/12)</f>
        <v>0</v>
      </c>
      <c r="F29" s="42">
        <f>(Vaste_Uitgaven!F20*(1+$S29))+(Investeringen!$E55/12)+(Investeringen!$N55/12)</f>
        <v>0</v>
      </c>
      <c r="G29" s="42">
        <f>(Vaste_Uitgaven!G20*(1+$S29))+(Investeringen!$E55/12)+(Investeringen!$N55/12)</f>
        <v>0</v>
      </c>
      <c r="H29" s="42">
        <f>(Vaste_Uitgaven!H20*(1+$S29))+(Investeringen!$E55/12)+(Investeringen!$N55/12)</f>
        <v>0</v>
      </c>
      <c r="I29" s="42">
        <f>(Vaste_Uitgaven!I20*(1+$S29))+(Investeringen!$E55/12)+(Investeringen!$N55/12)</f>
        <v>0</v>
      </c>
      <c r="J29" s="42">
        <f>(Vaste_Uitgaven!J20*(1+$S29))+(Investeringen!$E55/12)+(Investeringen!$N55/12)</f>
        <v>0</v>
      </c>
      <c r="K29" s="42">
        <f>(Vaste_Uitgaven!K20*(1+$S29))+(Investeringen!$E55/12)+(Investeringen!$N55/12)</f>
        <v>0</v>
      </c>
      <c r="L29" s="42">
        <f>(Vaste_Uitgaven!L20*(1+$S29))+(Investeringen!$E55/12)+(Investeringen!$N55/12)</f>
        <v>0</v>
      </c>
      <c r="M29" s="42">
        <f>(Vaste_Uitgaven!M20*(1+$S29))+(Investeringen!$E55/12)+(Investeringen!$N55/12)</f>
        <v>0</v>
      </c>
      <c r="N29" s="42">
        <f>(Vaste_Uitgaven!N20*(1+$S29))+(Investeringen!$E55/12)+(Investeringen!$N55/12)</f>
        <v>0</v>
      </c>
      <c r="O29" s="42">
        <f>(Vaste_Uitgaven!O20*(1+$S29))+(Investeringen!$E55/12)+(Investeringen!$N55/12)</f>
        <v>0</v>
      </c>
      <c r="P29" s="65">
        <f t="shared" si="4"/>
        <v>0</v>
      </c>
      <c r="R29" s="15" t="s">
        <v>69</v>
      </c>
      <c r="S29" s="73">
        <v>0</v>
      </c>
    </row>
    <row r="30" spans="2:19" ht="15" thickBot="1" x14ac:dyDescent="0.35">
      <c r="B30" s="26" t="s">
        <v>97</v>
      </c>
      <c r="C30" s="43">
        <f>SUM(C14:C29)</f>
        <v>0</v>
      </c>
      <c r="D30" s="43">
        <f t="shared" ref="D30:O30" si="5">SUM(D14:D29)</f>
        <v>0</v>
      </c>
      <c r="E30" s="43">
        <f t="shared" si="5"/>
        <v>0</v>
      </c>
      <c r="F30" s="43">
        <f t="shared" si="5"/>
        <v>0</v>
      </c>
      <c r="G30" s="43">
        <f t="shared" si="5"/>
        <v>0</v>
      </c>
      <c r="H30" s="43">
        <f t="shared" si="5"/>
        <v>0</v>
      </c>
      <c r="I30" s="43">
        <f t="shared" si="5"/>
        <v>0</v>
      </c>
      <c r="J30" s="43">
        <f t="shared" si="5"/>
        <v>0</v>
      </c>
      <c r="K30" s="43">
        <f t="shared" si="5"/>
        <v>0</v>
      </c>
      <c r="L30" s="43">
        <f t="shared" si="5"/>
        <v>0</v>
      </c>
      <c r="M30" s="43">
        <f t="shared" si="5"/>
        <v>0</v>
      </c>
      <c r="N30" s="43">
        <f t="shared" si="5"/>
        <v>0</v>
      </c>
      <c r="O30" s="43">
        <f t="shared" si="5"/>
        <v>0</v>
      </c>
      <c r="P30" s="66">
        <f t="shared" ref="P30" si="6">SUM(D30:O30)</f>
        <v>0</v>
      </c>
      <c r="S30" s="74"/>
    </row>
    <row r="31" spans="2:19" ht="15" thickBot="1" x14ac:dyDescent="0.35">
      <c r="C31" s="42"/>
      <c r="D31" s="42"/>
      <c r="E31" s="42"/>
      <c r="F31" s="42"/>
      <c r="G31" s="42"/>
      <c r="H31" s="42"/>
      <c r="I31" s="42"/>
      <c r="J31" s="42"/>
      <c r="K31" s="42"/>
      <c r="L31" s="42"/>
      <c r="M31" s="42"/>
      <c r="N31" s="42"/>
      <c r="O31" s="42"/>
      <c r="P31" s="42"/>
      <c r="S31" s="74"/>
    </row>
    <row r="32" spans="2:19" x14ac:dyDescent="0.3">
      <c r="B32" s="46" t="s">
        <v>98</v>
      </c>
      <c r="C32" s="47">
        <f>C10-C30</f>
        <v>0</v>
      </c>
      <c r="D32" s="48">
        <f>D10-D30</f>
        <v>0</v>
      </c>
      <c r="E32" s="48">
        <f t="shared" ref="E32:P32" si="7">E10-E30</f>
        <v>0</v>
      </c>
      <c r="F32" s="48">
        <f t="shared" si="7"/>
        <v>0</v>
      </c>
      <c r="G32" s="48">
        <f t="shared" si="7"/>
        <v>0</v>
      </c>
      <c r="H32" s="48">
        <f t="shared" si="7"/>
        <v>0</v>
      </c>
      <c r="I32" s="48">
        <f t="shared" si="7"/>
        <v>0</v>
      </c>
      <c r="J32" s="48">
        <f t="shared" si="7"/>
        <v>0</v>
      </c>
      <c r="K32" s="48">
        <f t="shared" si="7"/>
        <v>0</v>
      </c>
      <c r="L32" s="48">
        <f t="shared" si="7"/>
        <v>0</v>
      </c>
      <c r="M32" s="48">
        <f t="shared" si="7"/>
        <v>0</v>
      </c>
      <c r="N32" s="48">
        <f t="shared" si="7"/>
        <v>0</v>
      </c>
      <c r="O32" s="48">
        <f t="shared" si="7"/>
        <v>0</v>
      </c>
      <c r="P32" s="49">
        <f t="shared" si="7"/>
        <v>0</v>
      </c>
      <c r="S32" s="74"/>
    </row>
    <row r="33" spans="2:16" ht="15" thickBot="1" x14ac:dyDescent="0.35">
      <c r="B33" s="50" t="s">
        <v>99</v>
      </c>
      <c r="C33" s="51">
        <f>C32</f>
        <v>0</v>
      </c>
      <c r="D33" s="51">
        <f>C33+D32</f>
        <v>0</v>
      </c>
      <c r="E33" s="51">
        <f t="shared" ref="E33:P33" si="8">D33+E32</f>
        <v>0</v>
      </c>
      <c r="F33" s="51">
        <f t="shared" si="8"/>
        <v>0</v>
      </c>
      <c r="G33" s="51">
        <f t="shared" si="8"/>
        <v>0</v>
      </c>
      <c r="H33" s="51">
        <f t="shared" si="8"/>
        <v>0</v>
      </c>
      <c r="I33" s="51">
        <f t="shared" si="8"/>
        <v>0</v>
      </c>
      <c r="J33" s="51">
        <f t="shared" si="8"/>
        <v>0</v>
      </c>
      <c r="K33" s="51">
        <f t="shared" si="8"/>
        <v>0</v>
      </c>
      <c r="L33" s="51">
        <f t="shared" si="8"/>
        <v>0</v>
      </c>
      <c r="M33" s="51">
        <f t="shared" si="8"/>
        <v>0</v>
      </c>
      <c r="N33" s="51">
        <f t="shared" si="8"/>
        <v>0</v>
      </c>
      <c r="O33" s="51">
        <f t="shared" si="8"/>
        <v>0</v>
      </c>
      <c r="P33" s="52">
        <f t="shared" si="8"/>
        <v>0</v>
      </c>
    </row>
    <row r="34" spans="2:16" x14ac:dyDescent="0.3">
      <c r="C34" s="1"/>
      <c r="D34" s="1"/>
      <c r="E34" s="1"/>
      <c r="F34" s="1"/>
      <c r="G34" s="1"/>
      <c r="H34" s="1"/>
      <c r="I34" s="1"/>
      <c r="J34" s="1"/>
      <c r="K34" s="1"/>
      <c r="L34" s="1"/>
      <c r="M34" s="1"/>
      <c r="N34" s="1"/>
      <c r="O34" s="1"/>
      <c r="P34" s="1"/>
    </row>
    <row r="35" spans="2:16" x14ac:dyDescent="0.3">
      <c r="C35" s="1"/>
      <c r="D35" s="1"/>
      <c r="E35" s="1"/>
      <c r="F35" s="1"/>
      <c r="G35" s="1"/>
      <c r="H35" s="1"/>
      <c r="I35" s="1"/>
      <c r="J35" s="1"/>
      <c r="K35" s="1"/>
      <c r="L35" s="1"/>
      <c r="M35" s="1"/>
      <c r="N35" s="1"/>
      <c r="O35" s="1"/>
      <c r="P35" s="1"/>
    </row>
    <row r="36" spans="2:16" x14ac:dyDescent="0.3">
      <c r="C36" s="1"/>
      <c r="D36" s="1"/>
      <c r="E36" s="1"/>
      <c r="F36" s="1"/>
      <c r="G36" s="1"/>
      <c r="H36" s="1"/>
      <c r="I36" s="1"/>
      <c r="J36" s="1"/>
      <c r="K36" s="1"/>
      <c r="L36" s="1"/>
      <c r="M36" s="1"/>
      <c r="N36" s="1"/>
      <c r="O36" s="1"/>
      <c r="P36" s="1"/>
    </row>
    <row r="37" spans="2:16" x14ac:dyDescent="0.3">
      <c r="C37" s="1"/>
      <c r="D37" s="1"/>
      <c r="E37" s="1"/>
      <c r="F37" s="1"/>
      <c r="G37" s="1"/>
      <c r="H37" s="1"/>
      <c r="I37" s="1"/>
      <c r="J37" s="1"/>
      <c r="K37" s="1"/>
      <c r="L37" s="1"/>
      <c r="M37" s="1"/>
      <c r="N37" s="1"/>
      <c r="O37" s="1"/>
      <c r="P37" s="1"/>
    </row>
    <row r="38" spans="2:16" x14ac:dyDescent="0.3">
      <c r="C38" s="1"/>
      <c r="D38" s="1"/>
      <c r="E38" s="1"/>
      <c r="F38" s="1"/>
      <c r="G38" s="1"/>
      <c r="H38" s="1"/>
      <c r="I38" s="1"/>
      <c r="J38" s="1"/>
      <c r="K38" s="1"/>
      <c r="L38" s="1"/>
      <c r="M38" s="1"/>
      <c r="N38" s="1"/>
      <c r="O38" s="1"/>
      <c r="P38" s="1"/>
    </row>
    <row r="39" spans="2:16" x14ac:dyDescent="0.3">
      <c r="C39" s="1"/>
      <c r="D39" s="1"/>
      <c r="E39" s="1"/>
      <c r="F39" s="1"/>
      <c r="G39" s="1"/>
      <c r="H39" s="1"/>
      <c r="I39" s="1"/>
      <c r="J39" s="1"/>
      <c r="K39" s="1"/>
      <c r="L39" s="1"/>
      <c r="M39" s="1"/>
      <c r="N39" s="1"/>
      <c r="O39" s="1"/>
      <c r="P39" s="1"/>
    </row>
    <row r="40" spans="2:16" x14ac:dyDescent="0.3">
      <c r="C40" s="1"/>
      <c r="D40" s="1"/>
      <c r="E40" s="1"/>
      <c r="F40" s="1"/>
      <c r="G40" s="1"/>
      <c r="H40" s="1"/>
      <c r="I40" s="1"/>
      <c r="J40" s="1"/>
      <c r="K40" s="1"/>
      <c r="L40" s="1"/>
      <c r="M40" s="1"/>
      <c r="N40" s="1"/>
      <c r="O40" s="1"/>
      <c r="P40" s="1"/>
    </row>
    <row r="41" spans="2:16" x14ac:dyDescent="0.3">
      <c r="C41" s="1"/>
      <c r="D41" s="1"/>
      <c r="E41" s="1"/>
      <c r="F41" s="1"/>
      <c r="G41" s="1"/>
      <c r="H41" s="1"/>
      <c r="I41" s="1"/>
      <c r="J41" s="1"/>
      <c r="K41" s="1"/>
      <c r="L41" s="1"/>
      <c r="M41" s="1"/>
      <c r="N41" s="1"/>
      <c r="O41" s="1"/>
      <c r="P41" s="1"/>
    </row>
    <row r="42" spans="2:16" x14ac:dyDescent="0.3">
      <c r="C42" s="1"/>
      <c r="D42" s="1"/>
      <c r="E42" s="1"/>
      <c r="F42" s="1"/>
      <c r="G42" s="1"/>
      <c r="H42" s="1"/>
      <c r="I42" s="1"/>
      <c r="J42" s="1"/>
      <c r="K42" s="1"/>
      <c r="L42" s="1"/>
      <c r="M42" s="1"/>
      <c r="N42" s="1"/>
      <c r="O42" s="1"/>
      <c r="P42" s="1"/>
    </row>
    <row r="43" spans="2:16" x14ac:dyDescent="0.3">
      <c r="C43" s="1"/>
      <c r="D43" s="1"/>
      <c r="E43" s="1"/>
      <c r="F43" s="1"/>
      <c r="G43" s="1"/>
      <c r="H43" s="1"/>
      <c r="I43" s="1"/>
      <c r="J43" s="1"/>
      <c r="K43" s="1"/>
      <c r="L43" s="1"/>
      <c r="M43" s="1"/>
      <c r="N43" s="1"/>
      <c r="O43" s="1"/>
      <c r="P43" s="1"/>
    </row>
  </sheetData>
  <sheetProtection algorithmName="SHA-512" hashValue="GPcdHpOTgwpgRtELFYV67qald2vu8mGVc0800afjjy2D5QmVWkUxP5Uvc+FEGWcegOZu6ei1bhH6bkxyCB7TPg==" saltValue="qFVeErzzDV0XytLsz4xiaA==" spinCount="100000" sheet="1" objects="1" scenarios="1"/>
  <mergeCells count="1">
    <mergeCell ref="G3:I3"/>
  </mergeCells>
  <conditionalFormatting sqref="C32:P33">
    <cfRule type="colorScale" priority="3">
      <colorScale>
        <cfvo type="num" val="&quot;&lt;0&quot;"/>
        <cfvo type="num" val="&quot;&gt;0&quot;"/>
        <color rgb="FFFF0000"/>
        <color theme="9"/>
      </colorScale>
    </cfRule>
  </conditionalFormatting>
  <conditionalFormatting sqref="D32:P33">
    <cfRule type="cellIs" dxfId="5" priority="1" operator="lessThan">
      <formula>0</formula>
    </cfRule>
    <cfRule type="cellIs" dxfId="4" priority="2" operator="greaterThan">
      <formula>0</formula>
    </cfRule>
  </conditionalFormatting>
  <hyperlinks>
    <hyperlink ref="V5:X5" location="'Kasplanning J+3'!Afdrukbereik" display="Naar kasplanning" xr:uid="{00000000-0004-0000-0A00-000000000000}"/>
    <hyperlink ref="V4:X4" location="'Kasplanning J+2'!Afdrukbereik" display="Naar kasplanning" xr:uid="{00000000-0004-0000-0A00-000001000000}"/>
    <hyperlink ref="V6:X6" location="'Kasplanning J+3'!Afdrukbereik" display="Naar kasplanning" xr:uid="{00000000-0004-0000-0A00-000002000000}"/>
  </hyperlinks>
  <pageMargins left="0.7" right="0.7" top="0.75" bottom="0.75" header="0.3" footer="0.3"/>
  <pageSetup paperSize="9" scale="8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3:X43"/>
  <sheetViews>
    <sheetView showGridLines="0" showRowColHeaders="0" topLeftCell="A15" zoomScale="89" zoomScaleNormal="89" workbookViewId="0">
      <selection activeCell="L28" sqref="L28"/>
    </sheetView>
  </sheetViews>
  <sheetFormatPr defaultRowHeight="14.4" x14ac:dyDescent="0.3"/>
  <cols>
    <col min="1" max="1" width="1.5546875" customWidth="1"/>
    <col min="2" max="2" width="25.44140625" customWidth="1"/>
    <col min="3" max="3" width="8.88671875" customWidth="1"/>
    <col min="17" max="17" width="3.6640625" customWidth="1"/>
    <col min="18" max="18" width="22.6640625" customWidth="1"/>
    <col min="20" max="20" width="2.5546875" customWidth="1"/>
    <col min="21" max="21" width="2.44140625" customWidth="1"/>
    <col min="22" max="22" width="4.44140625" customWidth="1"/>
    <col min="23" max="23" width="10.5546875" customWidth="1"/>
  </cols>
  <sheetData>
    <row r="3" spans="2:24" ht="18.600000000000001" thickBot="1" x14ac:dyDescent="0.4">
      <c r="G3" s="134">
        <f>Inkomsten!$C$9+2</f>
        <v>2027</v>
      </c>
      <c r="H3" s="134"/>
      <c r="I3" s="134"/>
      <c r="U3" s="34"/>
      <c r="V3" s="34"/>
      <c r="W3" s="34"/>
      <c r="X3" s="34"/>
    </row>
    <row r="4" spans="2:24" x14ac:dyDescent="0.3">
      <c r="B4" s="21" t="s">
        <v>71</v>
      </c>
      <c r="C4" s="69" t="s">
        <v>12</v>
      </c>
      <c r="D4" s="69" t="s">
        <v>1</v>
      </c>
      <c r="E4" s="69" t="s">
        <v>2</v>
      </c>
      <c r="F4" s="69" t="s">
        <v>3</v>
      </c>
      <c r="G4" s="69" t="s">
        <v>4</v>
      </c>
      <c r="H4" s="69" t="s">
        <v>5</v>
      </c>
      <c r="I4" s="69" t="s">
        <v>6</v>
      </c>
      <c r="J4" s="69" t="s">
        <v>7</v>
      </c>
      <c r="K4" s="69" t="s">
        <v>8</v>
      </c>
      <c r="L4" s="69" t="s">
        <v>9</v>
      </c>
      <c r="M4" s="69" t="s">
        <v>10</v>
      </c>
      <c r="N4" s="69" t="s">
        <v>11</v>
      </c>
      <c r="O4" s="69" t="s">
        <v>12</v>
      </c>
      <c r="P4" s="70" t="s">
        <v>13</v>
      </c>
      <c r="U4" s="34"/>
      <c r="V4" s="28" t="s">
        <v>136</v>
      </c>
      <c r="W4" s="30"/>
      <c r="X4" s="29">
        <f>Inkomsten!C9+1</f>
        <v>2026</v>
      </c>
    </row>
    <row r="5" spans="2:24" x14ac:dyDescent="0.3">
      <c r="B5" s="22" t="s">
        <v>72</v>
      </c>
      <c r="C5" s="42"/>
      <c r="D5" s="42">
        <f>((Inkomsten!D10*(1+$S5)))+(Investeringen!$F37/12)+(Investeringen!$O37/12)</f>
        <v>0</v>
      </c>
      <c r="E5" s="42">
        <f>((Inkomsten!E10*(1+$S5)))+(Investeringen!$F37/12)+(Investeringen!$O37/12)</f>
        <v>0</v>
      </c>
      <c r="F5" s="42">
        <f>((Inkomsten!F10*(1+$S5)))+(Investeringen!$F37/12)+(Investeringen!$O37/12)</f>
        <v>0</v>
      </c>
      <c r="G5" s="42">
        <f>((Inkomsten!G10*(1+$S5)))+(Investeringen!$F37/12)+(Investeringen!$O37/12)</f>
        <v>0</v>
      </c>
      <c r="H5" s="42">
        <f>((Inkomsten!H10*(1+$S5)))+(Investeringen!$F37/12)+(Investeringen!$O37/12)</f>
        <v>0</v>
      </c>
      <c r="I5" s="42">
        <f>((Inkomsten!I10*(1+$S5)))+(Investeringen!$F37/12)+(Investeringen!$O37/12)</f>
        <v>0</v>
      </c>
      <c r="J5" s="42">
        <f>((Inkomsten!J10*(1+$S5)))+(Investeringen!$F37/12)+(Investeringen!$O37/12)</f>
        <v>0</v>
      </c>
      <c r="K5" s="42">
        <f>((Inkomsten!K10*(1+$S5)))+(Investeringen!$F37/12)+(Investeringen!$O37/12)</f>
        <v>0</v>
      </c>
      <c r="L5" s="42">
        <f>((Inkomsten!L10*(1+$S5)))+(Investeringen!$F37/12)+(Investeringen!$O37/12)</f>
        <v>0</v>
      </c>
      <c r="M5" s="42">
        <f>((Inkomsten!M10*(1+$S5)))+(Investeringen!$F37/12)+(Investeringen!$O37/12)</f>
        <v>0</v>
      </c>
      <c r="N5" s="42">
        <f>((Inkomsten!N10*(1+$S5)))+(Investeringen!$F37/12)+(Investeringen!$O37/12)</f>
        <v>0</v>
      </c>
      <c r="O5" s="42">
        <f>((Inkomsten!O10*(1+$S5)))+(Investeringen!$F37/12)+(Investeringen!$O37/12)</f>
        <v>0</v>
      </c>
      <c r="P5" s="82">
        <f>SUM(D5:O5)</f>
        <v>0</v>
      </c>
      <c r="R5" s="15" t="s">
        <v>73</v>
      </c>
      <c r="S5" s="73">
        <v>0</v>
      </c>
      <c r="U5" s="34"/>
      <c r="V5" s="34"/>
      <c r="W5" s="27"/>
      <c r="X5" s="34"/>
    </row>
    <row r="6" spans="2:24" x14ac:dyDescent="0.3">
      <c r="B6" s="22" t="s">
        <v>74</v>
      </c>
      <c r="C6" s="42"/>
      <c r="D6" s="42">
        <f>(((SUM(Inkomsten!D11:D13))*(1+$S6)))+(Investeringen!$F38/12)+(Investeringen!$O38/12)</f>
        <v>0</v>
      </c>
      <c r="E6" s="42">
        <f>(((SUM(Inkomsten!E11:E13))*(1+$S6)))+(Investeringen!$F38/12)+(Investeringen!$O38/12)</f>
        <v>0</v>
      </c>
      <c r="F6" s="42">
        <f>(((SUM(Inkomsten!F11:F13))*(1+$S6)))+(Investeringen!$F38/12)+(Investeringen!$O38/12)</f>
        <v>0</v>
      </c>
      <c r="G6" s="42">
        <f>(((SUM(Inkomsten!G11:G13))*(1+$S6)))+(Investeringen!$F38/12)+(Investeringen!$O38/12)</f>
        <v>0</v>
      </c>
      <c r="H6" s="42">
        <f>(((SUM(Inkomsten!H11:H13))*(1+$S6)))+(Investeringen!$F38/12)+(Investeringen!$O38/12)</f>
        <v>0</v>
      </c>
      <c r="I6" s="42">
        <f>(((SUM(Inkomsten!I11:I13))*(1+$S6)))+(Investeringen!$F38/12)+(Investeringen!$O38/12)</f>
        <v>0</v>
      </c>
      <c r="J6" s="42">
        <f>(((SUM(Inkomsten!J11:J13))*(1+$S6)))+(Investeringen!$F38/12)+(Investeringen!$O38/12)</f>
        <v>0</v>
      </c>
      <c r="K6" s="42">
        <f>(((SUM(Inkomsten!K11:K13))*(1+$S6)))+(Investeringen!$F38/12)+(Investeringen!$O38/12)</f>
        <v>0</v>
      </c>
      <c r="L6" s="42">
        <f>(((SUM(Inkomsten!L11:L13))*(1+$S6)))+(Investeringen!$F38/12)+(Investeringen!$O38/12)</f>
        <v>0</v>
      </c>
      <c r="M6" s="42">
        <f>(((SUM(Inkomsten!M11:M13))*(1+$S6)))+(Investeringen!$F38/12)+(Investeringen!$O38/12)</f>
        <v>0</v>
      </c>
      <c r="N6" s="42">
        <f>(((SUM(Inkomsten!N11:N13))*(1+$S6)))+(Investeringen!$F38/12)+(Investeringen!$O38/12)</f>
        <v>0</v>
      </c>
      <c r="O6" s="42">
        <f>(((SUM(Inkomsten!O11:O13))*(1+$S6)))+(Investeringen!$F38/12)+(Investeringen!$O38/12)</f>
        <v>0</v>
      </c>
      <c r="P6" s="82">
        <f t="shared" ref="P6:P9" si="0">SUM(D6:O6)</f>
        <v>0</v>
      </c>
      <c r="R6" s="15" t="s">
        <v>75</v>
      </c>
      <c r="S6" s="73">
        <v>0</v>
      </c>
      <c r="U6" s="34"/>
      <c r="V6" s="28" t="s">
        <v>136</v>
      </c>
      <c r="W6" s="31"/>
      <c r="X6" s="29">
        <f>Inkomsten!C9+3</f>
        <v>2028</v>
      </c>
    </row>
    <row r="7" spans="2:24" x14ac:dyDescent="0.3">
      <c r="B7" s="22" t="s">
        <v>76</v>
      </c>
      <c r="C7" s="42"/>
      <c r="D7" s="42">
        <f>(Inkomsten!D14*(1+$S7))+(Investeringen!$F39/12)+(Investeringen!$O39/12)</f>
        <v>0</v>
      </c>
      <c r="E7" s="42">
        <f>(Inkomsten!E14*(1+$S7))+(Investeringen!$F39/12)+(Investeringen!$O39/12)</f>
        <v>0</v>
      </c>
      <c r="F7" s="42">
        <f>(Inkomsten!F14*(1+$S7))+(Investeringen!$F39/12)+(Investeringen!$O39/12)</f>
        <v>0</v>
      </c>
      <c r="G7" s="42">
        <f>(Inkomsten!G14*(1+$S7))+(Investeringen!$F39/12)+(Investeringen!$O39/12)</f>
        <v>0</v>
      </c>
      <c r="H7" s="42">
        <f>(Inkomsten!H14*(1+$S7))+(Investeringen!$F39/12)+(Investeringen!$O39/12)</f>
        <v>0</v>
      </c>
      <c r="I7" s="42">
        <f>(Inkomsten!I14*(1+$S7))+(Investeringen!$F39/12)+(Investeringen!$O39/12)</f>
        <v>0</v>
      </c>
      <c r="J7" s="42">
        <f>(Inkomsten!J14*(1+$S7))+(Investeringen!$F39/12)+(Investeringen!$O39/12)</f>
        <v>0</v>
      </c>
      <c r="K7" s="42">
        <f>(Inkomsten!K14*(1+$S7))+(Investeringen!$F39/12)+(Investeringen!$O39/12)</f>
        <v>0</v>
      </c>
      <c r="L7" s="42">
        <f>(Inkomsten!L14*(1+$S7))+(Investeringen!$F39/12)+(Investeringen!$O39/12)</f>
        <v>0</v>
      </c>
      <c r="M7" s="42">
        <f>(Inkomsten!M14*(1+$S7))+(Investeringen!$F39/12)+(Investeringen!$O39/12)</f>
        <v>0</v>
      </c>
      <c r="N7" s="42">
        <f>(Inkomsten!N14*(1+$S7))+(Investeringen!$F39/12)+(Investeringen!$O39/12)</f>
        <v>0</v>
      </c>
      <c r="O7" s="42">
        <f>(Inkomsten!O14*(1+$S7))+(Investeringen!$F39/12)+(Investeringen!$O39/12)</f>
        <v>0</v>
      </c>
      <c r="P7" s="82">
        <f t="shared" si="0"/>
        <v>0</v>
      </c>
      <c r="R7" s="15" t="s">
        <v>77</v>
      </c>
      <c r="S7" s="73">
        <v>0</v>
      </c>
      <c r="U7" s="34"/>
      <c r="V7" s="34"/>
      <c r="W7" s="34"/>
      <c r="X7" s="34"/>
    </row>
    <row r="8" spans="2:24" x14ac:dyDescent="0.3">
      <c r="B8" s="22" t="s">
        <v>78</v>
      </c>
      <c r="C8" s="42"/>
      <c r="D8" s="42">
        <f>(Inkomsten!D15*(1+$S8))+(Investeringen!$F40/12)+(Investeringen!$O40/12)</f>
        <v>0</v>
      </c>
      <c r="E8" s="42">
        <f>(Inkomsten!E15*(1+$S8))+(Investeringen!$F40/12)+(Investeringen!$O40/12)</f>
        <v>0</v>
      </c>
      <c r="F8" s="42">
        <f>(Inkomsten!F15*(1+$S8))+(Investeringen!$F40/12)+(Investeringen!$O40/12)</f>
        <v>0</v>
      </c>
      <c r="G8" s="42">
        <f>(Inkomsten!G15*(1+$S8))+(Investeringen!$F40/12)+(Investeringen!$O40/12)</f>
        <v>0</v>
      </c>
      <c r="H8" s="42">
        <f>(Inkomsten!H15*(1+$S8))+(Investeringen!$F40/12)+(Investeringen!$O40/12)</f>
        <v>0</v>
      </c>
      <c r="I8" s="42">
        <f>(Inkomsten!I15*(1+$S8))+(Investeringen!$F40/12)+(Investeringen!$O40/12)</f>
        <v>0</v>
      </c>
      <c r="J8" s="42">
        <f>(Inkomsten!J15*(1+$S8))+(Investeringen!$F40/12)+(Investeringen!$O40/12)</f>
        <v>0</v>
      </c>
      <c r="K8" s="42">
        <f>(Inkomsten!K15*(1+$S8))+(Investeringen!$F40/12)+(Investeringen!$O40/12)</f>
        <v>0</v>
      </c>
      <c r="L8" s="42">
        <f>(Inkomsten!L15*(1+$S8))+(Investeringen!$F40/12)+(Investeringen!$O40/12)</f>
        <v>0</v>
      </c>
      <c r="M8" s="42">
        <f>(Inkomsten!M15*(1+$S8))+(Investeringen!$F40/12)+(Investeringen!$O40/12)</f>
        <v>0</v>
      </c>
      <c r="N8" s="42">
        <f>(Inkomsten!N15*(1+$S8))+(Investeringen!$F40/12)+(Investeringen!$O40/12)</f>
        <v>0</v>
      </c>
      <c r="O8" s="42">
        <f>(Inkomsten!O15*(1+$S8))+(Investeringen!$F40/12)+(Investeringen!$O40/12)</f>
        <v>0</v>
      </c>
      <c r="P8" s="82">
        <f t="shared" si="0"/>
        <v>0</v>
      </c>
      <c r="R8" s="15" t="s">
        <v>23</v>
      </c>
      <c r="S8" s="73">
        <v>0</v>
      </c>
      <c r="U8" s="34"/>
      <c r="V8" s="34"/>
      <c r="W8" s="34"/>
      <c r="X8" s="34"/>
    </row>
    <row r="9" spans="2:24" x14ac:dyDescent="0.3">
      <c r="B9" s="22" t="s">
        <v>79</v>
      </c>
      <c r="C9" s="42"/>
      <c r="D9" s="42">
        <f>(SUM(Inkomsten!D16:D20)*(1+$S9))+(Investeringen!$F41/12)+(Investeringen!$O41/12)</f>
        <v>0</v>
      </c>
      <c r="E9" s="42">
        <f>(SUM(Inkomsten!E16:E20)*(1+$S9))+(Investeringen!$F41/12)+(Investeringen!$O41/12)</f>
        <v>0</v>
      </c>
      <c r="F9" s="42">
        <f>(SUM(Inkomsten!F16:F20)*(1+$S9))+(Investeringen!$F41/12)+(Investeringen!$O41/12)</f>
        <v>0</v>
      </c>
      <c r="G9" s="42">
        <f>(SUM(Inkomsten!G16:G20)*(1+$S9))+(Investeringen!$F41/12)+(Investeringen!$O41/12)</f>
        <v>0</v>
      </c>
      <c r="H9" s="42">
        <f>(SUM(Inkomsten!H16:H20)*(1+$S9))+(Investeringen!$F41/12)+(Investeringen!$O41/12)</f>
        <v>0</v>
      </c>
      <c r="I9" s="42">
        <f>(SUM(Inkomsten!I16:I20)*(1+$S9))+(Investeringen!$F41/12)+(Investeringen!$O41/12)</f>
        <v>0</v>
      </c>
      <c r="J9" s="42">
        <f>(SUM(Inkomsten!J16:J20)*(1+$S9))+(Investeringen!$F41/12)+(Investeringen!$O41/12)</f>
        <v>0</v>
      </c>
      <c r="K9" s="42">
        <f>(SUM(Inkomsten!K16:K20)*(1+$S9))+(Investeringen!$F41/12)+(Investeringen!$O41/12)</f>
        <v>0</v>
      </c>
      <c r="L9" s="42">
        <f>(SUM(Inkomsten!L16:L20)*(1+$S9))+(Investeringen!$F41/12)+(Investeringen!$O41/12)</f>
        <v>0</v>
      </c>
      <c r="M9" s="42">
        <f>(SUM(Inkomsten!M16:M20)*(1+$S9))+(Investeringen!$F41/12)+(Investeringen!$O41/12)</f>
        <v>0</v>
      </c>
      <c r="N9" s="42">
        <f>(SUM(Inkomsten!N16:N20)*(1+$S9))+(Investeringen!$F41/12)+(Investeringen!$O41/12)</f>
        <v>0</v>
      </c>
      <c r="O9" s="42">
        <f>(SUM(Inkomsten!O16:O20)*(1+$S9))+(Investeringen!$F41/12)+(Investeringen!$O41/12)</f>
        <v>0</v>
      </c>
      <c r="P9" s="82">
        <f t="shared" si="0"/>
        <v>0</v>
      </c>
      <c r="R9" s="15" t="s">
        <v>29</v>
      </c>
      <c r="S9" s="73">
        <v>0</v>
      </c>
      <c r="U9" s="34"/>
      <c r="V9" s="34"/>
      <c r="W9" s="34"/>
      <c r="X9" s="34"/>
    </row>
    <row r="10" spans="2:24" ht="15" thickBot="1" x14ac:dyDescent="0.35">
      <c r="B10" s="23" t="s">
        <v>80</v>
      </c>
      <c r="C10" s="80">
        <f>SUM(C5:C9)</f>
        <v>0</v>
      </c>
      <c r="D10" s="80">
        <f>SUM(D5:D9)</f>
        <v>0</v>
      </c>
      <c r="E10" s="80">
        <f t="shared" ref="E10:O10" si="1">SUM(E5:E9)</f>
        <v>0</v>
      </c>
      <c r="F10" s="80">
        <f t="shared" si="1"/>
        <v>0</v>
      </c>
      <c r="G10" s="80">
        <f t="shared" si="1"/>
        <v>0</v>
      </c>
      <c r="H10" s="80">
        <f t="shared" si="1"/>
        <v>0</v>
      </c>
      <c r="I10" s="80">
        <f t="shared" si="1"/>
        <v>0</v>
      </c>
      <c r="J10" s="80">
        <f t="shared" si="1"/>
        <v>0</v>
      </c>
      <c r="K10" s="80">
        <f t="shared" si="1"/>
        <v>0</v>
      </c>
      <c r="L10" s="80">
        <f t="shared" si="1"/>
        <v>0</v>
      </c>
      <c r="M10" s="80">
        <f t="shared" si="1"/>
        <v>0</v>
      </c>
      <c r="N10" s="80">
        <f t="shared" si="1"/>
        <v>0</v>
      </c>
      <c r="O10" s="80">
        <f t="shared" si="1"/>
        <v>0</v>
      </c>
      <c r="P10" s="81">
        <f t="shared" ref="P10" si="2">SUM(D10:O10)</f>
        <v>0</v>
      </c>
      <c r="S10" s="74"/>
    </row>
    <row r="11" spans="2:24" ht="15" thickBot="1" x14ac:dyDescent="0.35">
      <c r="C11" s="42"/>
      <c r="D11" s="42"/>
      <c r="E11" s="42"/>
      <c r="F11" s="42"/>
      <c r="G11" s="42"/>
      <c r="H11" s="42"/>
      <c r="I11" s="42"/>
      <c r="J11" s="42"/>
      <c r="K11" s="42"/>
      <c r="L11" s="42"/>
      <c r="M11" s="42"/>
      <c r="N11" s="42"/>
      <c r="O11" s="42"/>
      <c r="P11" s="42"/>
      <c r="S11" s="74"/>
    </row>
    <row r="12" spans="2:24" x14ac:dyDescent="0.3">
      <c r="B12" s="21" t="s">
        <v>81</v>
      </c>
      <c r="C12" s="71" t="s">
        <v>12</v>
      </c>
      <c r="D12" s="71" t="s">
        <v>1</v>
      </c>
      <c r="E12" s="71" t="s">
        <v>2</v>
      </c>
      <c r="F12" s="71" t="s">
        <v>3</v>
      </c>
      <c r="G12" s="71" t="s">
        <v>4</v>
      </c>
      <c r="H12" s="71" t="s">
        <v>5</v>
      </c>
      <c r="I12" s="71" t="s">
        <v>6</v>
      </c>
      <c r="J12" s="71" t="s">
        <v>7</v>
      </c>
      <c r="K12" s="71" t="s">
        <v>8</v>
      </c>
      <c r="L12" s="71" t="s">
        <v>9</v>
      </c>
      <c r="M12" s="71" t="s">
        <v>10</v>
      </c>
      <c r="N12" s="71" t="s">
        <v>11</v>
      </c>
      <c r="O12" s="71" t="s">
        <v>12</v>
      </c>
      <c r="P12" s="72" t="s">
        <v>13</v>
      </c>
      <c r="S12" s="74"/>
    </row>
    <row r="13" spans="2:24" x14ac:dyDescent="0.3">
      <c r="B13" s="24" t="s">
        <v>82</v>
      </c>
      <c r="C13" s="45"/>
      <c r="D13" s="45"/>
      <c r="E13" s="45"/>
      <c r="F13" s="45"/>
      <c r="G13" s="45"/>
      <c r="H13" s="45"/>
      <c r="I13" s="45"/>
      <c r="J13" s="45"/>
      <c r="K13" s="45"/>
      <c r="L13" s="45"/>
      <c r="M13" s="45"/>
      <c r="N13" s="45"/>
      <c r="O13" s="45"/>
      <c r="P13" s="67"/>
      <c r="S13" s="74"/>
    </row>
    <row r="14" spans="2:24" x14ac:dyDescent="0.3">
      <c r="B14" s="25" t="s">
        <v>33</v>
      </c>
      <c r="C14" s="42"/>
      <c r="D14" s="42">
        <f>(Variabele_Uitgaven!D10*(1+$S14))+(Investeringen!$F42/12)+(Investeringen!$O42/12)</f>
        <v>0</v>
      </c>
      <c r="E14" s="42">
        <f>(Variabele_Uitgaven!E10*(1+$S14))+(Investeringen!$F42/12)+(Investeringen!$O42/12)</f>
        <v>0</v>
      </c>
      <c r="F14" s="42">
        <f>(Variabele_Uitgaven!F10*(1+$S14))+(Investeringen!$F42/12)+(Investeringen!$O42/12)</f>
        <v>0</v>
      </c>
      <c r="G14" s="42">
        <f>(Variabele_Uitgaven!G10*(1+$S14))+(Investeringen!$F42/12)+(Investeringen!$O42/12)</f>
        <v>0</v>
      </c>
      <c r="H14" s="42">
        <f>(Variabele_Uitgaven!H10*(1+$S14))+(Investeringen!$F42/12)+(Investeringen!$O42/12)</f>
        <v>0</v>
      </c>
      <c r="I14" s="42">
        <f>(Variabele_Uitgaven!I10*(1+$S14))+(Investeringen!$F42/12)+(Investeringen!$O42/12)</f>
        <v>0</v>
      </c>
      <c r="J14" s="42">
        <f>(Variabele_Uitgaven!J10*(1+$S14))+(Investeringen!$F42/12)+(Investeringen!$O42/12)</f>
        <v>0</v>
      </c>
      <c r="K14" s="42">
        <f>(Variabele_Uitgaven!K10*(1+$S14))+(Investeringen!$F42/12)+(Investeringen!$O42/12)</f>
        <v>0</v>
      </c>
      <c r="L14" s="42">
        <f>(Variabele_Uitgaven!L10*(1+$S14))+(Investeringen!$F42/12)+(Investeringen!$O42/12)</f>
        <v>0</v>
      </c>
      <c r="M14" s="42">
        <f>(Variabele_Uitgaven!M10*(1+$S14))+(Investeringen!$F42/12)+(Investeringen!$O42/12)</f>
        <v>0</v>
      </c>
      <c r="N14" s="42">
        <f>(Variabele_Uitgaven!N10*(1+$S14))+(Investeringen!$F42/12)+(Investeringen!$O42/12)</f>
        <v>0</v>
      </c>
      <c r="O14" s="42">
        <f>(Variabele_Uitgaven!O10*(1+$S14))+(Investeringen!$F42/12)+(Investeringen!$O42/12)</f>
        <v>0</v>
      </c>
      <c r="P14" s="82">
        <f>SUM(D14:O14)</f>
        <v>0</v>
      </c>
      <c r="R14" s="16" t="s">
        <v>33</v>
      </c>
      <c r="S14" s="73">
        <v>0</v>
      </c>
    </row>
    <row r="15" spans="2:24" x14ac:dyDescent="0.3">
      <c r="B15" s="25" t="s">
        <v>34</v>
      </c>
      <c r="C15" s="42"/>
      <c r="D15" s="42">
        <f>(Variabele_Uitgaven!D11*(1+$S15))+(Investeringen!$F43/12)+(Investeringen!$O43/12)</f>
        <v>0</v>
      </c>
      <c r="E15" s="42">
        <f>(Variabele_Uitgaven!E11*(1+$S15))+(Investeringen!$F43/12)+(Investeringen!$O43/12)</f>
        <v>0</v>
      </c>
      <c r="F15" s="42">
        <f>(Variabele_Uitgaven!F11*(1+$S15))+(Investeringen!$F43/12)+(Investeringen!$O43/12)</f>
        <v>0</v>
      </c>
      <c r="G15" s="42">
        <f>(Variabele_Uitgaven!G11*(1+$S15))+(Investeringen!$F43/12)+(Investeringen!$O43/12)</f>
        <v>0</v>
      </c>
      <c r="H15" s="42">
        <f>(Variabele_Uitgaven!H11*(1+$S15))+(Investeringen!$F43/12)+(Investeringen!$O43/12)</f>
        <v>0</v>
      </c>
      <c r="I15" s="42">
        <f>(Variabele_Uitgaven!I11*(1+$S15))+(Investeringen!$F43/12)+(Investeringen!$O43/12)</f>
        <v>0</v>
      </c>
      <c r="J15" s="42">
        <f>(Variabele_Uitgaven!J11*(1+$S15))+(Investeringen!$F43/12)+(Investeringen!$O43/12)</f>
        <v>0</v>
      </c>
      <c r="K15" s="42">
        <f>(Variabele_Uitgaven!K11*(1+$S15))+(Investeringen!$F43/12)+(Investeringen!$O43/12)</f>
        <v>0</v>
      </c>
      <c r="L15" s="42">
        <f>(Variabele_Uitgaven!L11*(1+$S15))+(Investeringen!$F43/12)+(Investeringen!$O43/12)</f>
        <v>0</v>
      </c>
      <c r="M15" s="42">
        <f>(Variabele_Uitgaven!M11*(1+$S15))+(Investeringen!$F43/12)+(Investeringen!$O43/12)</f>
        <v>0</v>
      </c>
      <c r="N15" s="42">
        <f>(Variabele_Uitgaven!N11*(1+$S15))+(Investeringen!$F43/12)+(Investeringen!$O43/12)</f>
        <v>0</v>
      </c>
      <c r="O15" s="42">
        <f>(Variabele_Uitgaven!O11*(1+$S15))+(Investeringen!$F43/12)+(Investeringen!$O43/12)</f>
        <v>0</v>
      </c>
      <c r="P15" s="82">
        <f t="shared" ref="P15:P22" si="3">SUM(D15:O15)</f>
        <v>0</v>
      </c>
      <c r="R15" s="15" t="s">
        <v>34</v>
      </c>
      <c r="S15" s="73">
        <v>0</v>
      </c>
    </row>
    <row r="16" spans="2:24" x14ac:dyDescent="0.3">
      <c r="B16" s="25" t="s">
        <v>35</v>
      </c>
      <c r="C16" s="42"/>
      <c r="D16" s="42">
        <f>(Variabele_Uitgaven!D12*(1+$S16))+(Investeringen!$F44/12)+(Investeringen!$O44/12)</f>
        <v>0</v>
      </c>
      <c r="E16" s="42">
        <f>(Variabele_Uitgaven!E12*(1+$S16))+(Investeringen!$F44/12)+(Investeringen!$O44/12)</f>
        <v>0</v>
      </c>
      <c r="F16" s="42">
        <f>(Variabele_Uitgaven!F12*(1+$S16))+(Investeringen!$F44/12)+(Investeringen!$O44/12)</f>
        <v>0</v>
      </c>
      <c r="G16" s="42">
        <f>(Variabele_Uitgaven!G12*(1+$S16))+(Investeringen!$F44/12)+(Investeringen!$O44/12)</f>
        <v>0</v>
      </c>
      <c r="H16" s="42">
        <f>(Variabele_Uitgaven!H12*(1+$S16))+(Investeringen!$F44/12)+(Investeringen!$O44/12)</f>
        <v>0</v>
      </c>
      <c r="I16" s="42">
        <f>(Variabele_Uitgaven!I12*(1+$S16))+(Investeringen!$F44/12)+(Investeringen!$O44/12)</f>
        <v>0</v>
      </c>
      <c r="J16" s="42">
        <f>(Variabele_Uitgaven!J12*(1+$S16))+(Investeringen!$F44/12)+(Investeringen!$O44/12)</f>
        <v>0</v>
      </c>
      <c r="K16" s="42">
        <f>(Variabele_Uitgaven!K12*(1+$S16))+(Investeringen!$F44/12)+(Investeringen!$O44/12)</f>
        <v>0</v>
      </c>
      <c r="L16" s="42">
        <f>(Variabele_Uitgaven!L12*(1+$S16))+(Investeringen!$F44/12)+(Investeringen!$O44/12)</f>
        <v>0</v>
      </c>
      <c r="M16" s="42">
        <f>(Variabele_Uitgaven!M12*(1+$S16))+(Investeringen!$F44/12)+(Investeringen!$O44/12)</f>
        <v>0</v>
      </c>
      <c r="N16" s="42">
        <f>(Variabele_Uitgaven!N12*(1+$S16))+(Investeringen!$F44/12)+(Investeringen!$O44/12)</f>
        <v>0</v>
      </c>
      <c r="O16" s="42">
        <f>(Variabele_Uitgaven!O12*(1+$S16))+(Investeringen!$F44/12)+(Investeringen!$O44/12)</f>
        <v>0</v>
      </c>
      <c r="P16" s="82">
        <f t="shared" si="3"/>
        <v>0</v>
      </c>
      <c r="R16" s="16" t="s">
        <v>35</v>
      </c>
      <c r="S16" s="73">
        <v>0</v>
      </c>
    </row>
    <row r="17" spans="2:19" x14ac:dyDescent="0.3">
      <c r="B17" s="25" t="s">
        <v>36</v>
      </c>
      <c r="C17" s="42"/>
      <c r="D17" s="42">
        <f>(Variabele_Uitgaven!D13*(1+$S17))+(Investeringen!FE45/12)+(Investeringen!$O45/12)</f>
        <v>0</v>
      </c>
      <c r="E17" s="42">
        <f>(Variabele_Uitgaven!E13*(1+$S17))+(Investeringen!FF45/12)+(Investeringen!$O45/12)</f>
        <v>0</v>
      </c>
      <c r="F17" s="42">
        <f>(Variabele_Uitgaven!F13*(1+$S17))+(Investeringen!FG45/12)+(Investeringen!$O45/12)</f>
        <v>0</v>
      </c>
      <c r="G17" s="42">
        <f>(Variabele_Uitgaven!G13*(1+$S17))+(Investeringen!FH45/12)+(Investeringen!$O45/12)</f>
        <v>0</v>
      </c>
      <c r="H17" s="42">
        <f>(Variabele_Uitgaven!H13*(1+$S17))+(Investeringen!FI45/12)+(Investeringen!$O45/12)</f>
        <v>0</v>
      </c>
      <c r="I17" s="42">
        <f>(Variabele_Uitgaven!I13*(1+$S17))+(Investeringen!FJ45/12)+(Investeringen!$O45/12)</f>
        <v>0</v>
      </c>
      <c r="J17" s="42">
        <f>(Variabele_Uitgaven!J13*(1+$S17))+(Investeringen!FK45/12)+(Investeringen!$O45/12)</f>
        <v>0</v>
      </c>
      <c r="K17" s="42">
        <f>(Variabele_Uitgaven!K13*(1+$S17))+(Investeringen!FL45/12)+(Investeringen!$O45/12)</f>
        <v>0</v>
      </c>
      <c r="L17" s="42">
        <f>(Variabele_Uitgaven!L13*(1+$S17))+(Investeringen!FM45/12)+(Investeringen!$O45/12)</f>
        <v>0</v>
      </c>
      <c r="M17" s="42">
        <f>(Variabele_Uitgaven!M13*(1+$S17))+(Investeringen!FN45/12)+(Investeringen!$O45/12)</f>
        <v>0</v>
      </c>
      <c r="N17" s="42">
        <f>(Variabele_Uitgaven!N13*(1+$S17))+(Investeringen!FO45/12)+(Investeringen!$O45/12)</f>
        <v>0</v>
      </c>
      <c r="O17" s="42">
        <f>(Variabele_Uitgaven!O13*(1+$S17))+(Investeringen!FP45/12)+(Investeringen!$O45/12)</f>
        <v>0</v>
      </c>
      <c r="P17" s="82">
        <f t="shared" si="3"/>
        <v>0</v>
      </c>
      <c r="R17" s="15" t="s">
        <v>36</v>
      </c>
      <c r="S17" s="73">
        <v>0</v>
      </c>
    </row>
    <row r="18" spans="2:19" x14ac:dyDescent="0.3">
      <c r="B18" s="25" t="s">
        <v>83</v>
      </c>
      <c r="C18" s="42"/>
      <c r="D18" s="42">
        <f>(SUM(Variabele_Uitgaven!D14:D15)*(1+$S18))+(Investeringen!$F46/12)+(Investeringen!$O46/12)</f>
        <v>0</v>
      </c>
      <c r="E18" s="42">
        <f>(SUM(Variabele_Uitgaven!E14:E15)*(1+$S18))+(Investeringen!$F46/12)+(Investeringen!$O46/12)</f>
        <v>0</v>
      </c>
      <c r="F18" s="42">
        <f>(SUM(Variabele_Uitgaven!F14:F15)*(1+$S18))+(Investeringen!$F46/12)+(Investeringen!$O46/12)</f>
        <v>0</v>
      </c>
      <c r="G18" s="42">
        <f>(SUM(Variabele_Uitgaven!G14:G15)*(1+$S18))+(Investeringen!$F46/12)+(Investeringen!$O46/12)</f>
        <v>0</v>
      </c>
      <c r="H18" s="42">
        <f>(SUM(Variabele_Uitgaven!H14:H15)*(1+$S18))+(Investeringen!$F46/12)+(Investeringen!$O46/12)</f>
        <v>0</v>
      </c>
      <c r="I18" s="42">
        <f>(SUM(Variabele_Uitgaven!I14:I15)*(1+$S18))+(Investeringen!$F46/12)+(Investeringen!$O46/12)</f>
        <v>0</v>
      </c>
      <c r="J18" s="42">
        <f>(SUM(Variabele_Uitgaven!J14:J15)*(1+$S18))+(Investeringen!$F46/12)+(Investeringen!$O46/12)</f>
        <v>0</v>
      </c>
      <c r="K18" s="42">
        <f>(SUM(Variabele_Uitgaven!K14:K15)*(1+$S18))+(Investeringen!$F46/12)+(Investeringen!$O46/12)</f>
        <v>0</v>
      </c>
      <c r="L18" s="42">
        <f>(SUM(Variabele_Uitgaven!L14:L15)*(1+$S18))+(Investeringen!$F46/12)+(Investeringen!$O46/12)</f>
        <v>0</v>
      </c>
      <c r="M18" s="42">
        <f>(SUM(Variabele_Uitgaven!M14:M15)*(1+$S18))+(Investeringen!$F46/12)+(Investeringen!$O46/12)</f>
        <v>0</v>
      </c>
      <c r="N18" s="42">
        <f>(SUM(Variabele_Uitgaven!N14:N15)*(1+$S18))+(Investeringen!$F46/12)+(Investeringen!$O46/12)</f>
        <v>0</v>
      </c>
      <c r="O18" s="42">
        <f>(SUM(Variabele_Uitgaven!O14:O15)*(1+$S18))+(Investeringen!$F46/12)+(Investeringen!$O46/12)</f>
        <v>0</v>
      </c>
      <c r="P18" s="82">
        <f t="shared" si="3"/>
        <v>0</v>
      </c>
      <c r="R18" s="15" t="s">
        <v>84</v>
      </c>
      <c r="S18" s="73">
        <v>0</v>
      </c>
    </row>
    <row r="19" spans="2:19" x14ac:dyDescent="0.3">
      <c r="B19" s="25" t="s">
        <v>85</v>
      </c>
      <c r="C19" s="42"/>
      <c r="D19" s="42">
        <f>(SUM(Variabele_Uitgaven!D16:D20)*(1+$S19))+(Investeringen!$F47/12)+(Investeringen!$O47/12)</f>
        <v>0</v>
      </c>
      <c r="E19" s="42">
        <f>(SUM(Variabele_Uitgaven!E16:E20)*(1+$S19))+(Investeringen!$F47/12)+(Investeringen!$O47/12)</f>
        <v>0</v>
      </c>
      <c r="F19" s="42">
        <f>(SUM(Variabele_Uitgaven!F16:F20)*(1+$S19))+(Investeringen!$F47/12)+(Investeringen!$O47/12)</f>
        <v>0</v>
      </c>
      <c r="G19" s="42">
        <f>(SUM(Variabele_Uitgaven!G16:G20)*(1+$S19))+(Investeringen!$F47/12)+(Investeringen!$O47/12)</f>
        <v>0</v>
      </c>
      <c r="H19" s="42">
        <f>(SUM(Variabele_Uitgaven!H16:H20)*(1+$S19))+(Investeringen!$F47/12)+(Investeringen!$O47/12)</f>
        <v>0</v>
      </c>
      <c r="I19" s="42">
        <f>(SUM(Variabele_Uitgaven!I16:I20)*(1+$S19))+(Investeringen!$F47/12)+(Investeringen!$O47/12)</f>
        <v>0</v>
      </c>
      <c r="J19" s="42">
        <f>(SUM(Variabele_Uitgaven!J16:J20)*(1+$S19))+(Investeringen!$F47/12)+(Investeringen!$O47/12)</f>
        <v>0</v>
      </c>
      <c r="K19" s="42">
        <f>(SUM(Variabele_Uitgaven!K16:K20)*(1+$S19))+(Investeringen!$F47/12)+(Investeringen!$O47/12)</f>
        <v>0</v>
      </c>
      <c r="L19" s="42">
        <f>(SUM(Variabele_Uitgaven!L16:L20)*(1+$S19))+(Investeringen!$F47/12)+(Investeringen!$O47/12)</f>
        <v>0</v>
      </c>
      <c r="M19" s="42">
        <f>(SUM(Variabele_Uitgaven!M16:M20)*(1+$S19))+(Investeringen!$F47/12)+(Investeringen!$O47/12)</f>
        <v>0</v>
      </c>
      <c r="N19" s="42">
        <f>(SUM(Variabele_Uitgaven!N16:N20)*(1+$S19))+(Investeringen!$F47/12)+(Investeringen!$O47/12)</f>
        <v>0</v>
      </c>
      <c r="O19" s="42">
        <f>(SUM(Variabele_Uitgaven!O16:O20)*(1+$S19))+(Investeringen!$F47/12)+(Investeringen!$O47/12)</f>
        <v>0</v>
      </c>
      <c r="P19" s="82">
        <f t="shared" si="3"/>
        <v>0</v>
      </c>
      <c r="R19" s="15" t="s">
        <v>86</v>
      </c>
      <c r="S19" s="73">
        <v>0</v>
      </c>
    </row>
    <row r="20" spans="2:19" x14ac:dyDescent="0.3">
      <c r="B20" s="25" t="s">
        <v>87</v>
      </c>
      <c r="C20" s="42"/>
      <c r="D20" s="42">
        <f>(SUM(Variabele_Uitgaven!D21:D23)*(1+$S20))+(Investeringen!$F48/12)+(Investeringen!$O48/12)</f>
        <v>0</v>
      </c>
      <c r="E20" s="42">
        <f>(SUM(Variabele_Uitgaven!E21:E23)*(1+$S20))+(Investeringen!$F48/12)+(Investeringen!$O48/12)</f>
        <v>0</v>
      </c>
      <c r="F20" s="42">
        <f>(SUM(Variabele_Uitgaven!F21:F23)*(1+$S20))+(Investeringen!$F48/12)+(Investeringen!$O48/12)</f>
        <v>0</v>
      </c>
      <c r="G20" s="42">
        <f>(SUM(Variabele_Uitgaven!G21:G23)*(1+$S20))+(Investeringen!$F48/12)+(Investeringen!$O48/12)</f>
        <v>0</v>
      </c>
      <c r="H20" s="42">
        <f>(SUM(Variabele_Uitgaven!H21:H23)*(1+$S20))+(Investeringen!$F48/12)+(Investeringen!$O48/12)</f>
        <v>0</v>
      </c>
      <c r="I20" s="42">
        <f>(SUM(Variabele_Uitgaven!I21:I23)*(1+$S20))+(Investeringen!$F48/12)+(Investeringen!$O48/12)</f>
        <v>0</v>
      </c>
      <c r="J20" s="42">
        <f>(SUM(Variabele_Uitgaven!J21:J23)*(1+$S20))+(Investeringen!$F48/12)+(Investeringen!$O48/12)</f>
        <v>0</v>
      </c>
      <c r="K20" s="42">
        <f>(SUM(Variabele_Uitgaven!K21:K23)*(1+$S20))+(Investeringen!$F48/12)+(Investeringen!$O48/12)</f>
        <v>0</v>
      </c>
      <c r="L20" s="42">
        <f>(SUM(Variabele_Uitgaven!L21:L23)*(1+$S20))+(Investeringen!$F48/12)+(Investeringen!$O48/12)</f>
        <v>0</v>
      </c>
      <c r="M20" s="42">
        <f>(SUM(Variabele_Uitgaven!M21:M23)*(1+$S20))+(Investeringen!$F48/12)+(Investeringen!$O48/12)</f>
        <v>0</v>
      </c>
      <c r="N20" s="42">
        <f>(SUM(Variabele_Uitgaven!N21:N23)*(1+$S20))+(Investeringen!$F48/12)+(Investeringen!$O48/12)</f>
        <v>0</v>
      </c>
      <c r="O20" s="42">
        <f>(SUM(Variabele_Uitgaven!O21:O23)*(1+$S20))+(Investeringen!$F48/12)+(Investeringen!$O48/12)</f>
        <v>0</v>
      </c>
      <c r="P20" s="82">
        <f t="shared" si="3"/>
        <v>0</v>
      </c>
      <c r="R20" s="15" t="s">
        <v>88</v>
      </c>
      <c r="S20" s="73">
        <v>0</v>
      </c>
    </row>
    <row r="21" spans="2:19" x14ac:dyDescent="0.3">
      <c r="B21" s="25" t="s">
        <v>89</v>
      </c>
      <c r="C21" s="42"/>
      <c r="D21" s="42">
        <f>(SUM(Variabele_Uitgaven!D24:D27)*(1+$S21))+(Investeringen!$F49/12)+(Investeringen!$O49/12)</f>
        <v>0</v>
      </c>
      <c r="E21" s="42">
        <f>(SUM(Variabele_Uitgaven!E24:E27)*(1+$S21))+(Investeringen!$F49/12)+(Investeringen!$O49/12)</f>
        <v>0</v>
      </c>
      <c r="F21" s="42">
        <f>(SUM(Variabele_Uitgaven!F24:F27)*(1+$S21))+(Investeringen!$F49/12)+(Investeringen!$O49/12)</f>
        <v>0</v>
      </c>
      <c r="G21" s="42">
        <f>(SUM(Variabele_Uitgaven!G24:G27)*(1+$S21))+(Investeringen!$F49/12)+(Investeringen!$O49/12)</f>
        <v>0</v>
      </c>
      <c r="H21" s="42">
        <f>(SUM(Variabele_Uitgaven!H24:H27)*(1+$S21))+(Investeringen!$F49/12)+(Investeringen!$O49/12)</f>
        <v>0</v>
      </c>
      <c r="I21" s="42">
        <f>(SUM(Variabele_Uitgaven!I24:I27)*(1+$S21))+(Investeringen!$F49/12)+(Investeringen!$O49/12)</f>
        <v>0</v>
      </c>
      <c r="J21" s="42">
        <f>(SUM(Variabele_Uitgaven!J24:J27)*(1+$S21))+(Investeringen!$F49/12)+(Investeringen!$O49/12)</f>
        <v>0</v>
      </c>
      <c r="K21" s="42">
        <f>(SUM(Variabele_Uitgaven!K24:K27)*(1+$S21))+(Investeringen!$F49/12)+(Investeringen!$O49/12)</f>
        <v>0</v>
      </c>
      <c r="L21" s="42">
        <f>(SUM(Variabele_Uitgaven!L24:L27)*(1+$S21))+(Investeringen!$F49/12)+(Investeringen!$O49/12)</f>
        <v>0</v>
      </c>
      <c r="M21" s="42">
        <f>(SUM(Variabele_Uitgaven!M24:M27)*(1+$S21))+(Investeringen!$F49/12)+(Investeringen!$O49/12)</f>
        <v>0</v>
      </c>
      <c r="N21" s="42">
        <f>(SUM(Variabele_Uitgaven!N24:N27)*(1+$S21))+(Investeringen!$F49/12)+(Investeringen!$O49/12)</f>
        <v>0</v>
      </c>
      <c r="O21" s="42">
        <f>(SUM(Variabele_Uitgaven!O24:O27)*(1+$S21))+(Investeringen!$F49/12)+(Investeringen!$O49/12)</f>
        <v>0</v>
      </c>
      <c r="P21" s="82">
        <f t="shared" si="3"/>
        <v>0</v>
      </c>
      <c r="R21" s="15" t="s">
        <v>89</v>
      </c>
      <c r="S21" s="73">
        <v>0</v>
      </c>
    </row>
    <row r="22" spans="2:19" x14ac:dyDescent="0.3">
      <c r="B22" s="40" t="s">
        <v>137</v>
      </c>
      <c r="C22" s="42"/>
      <c r="D22" s="42">
        <f>(Variabele_Uitgaven!D28)*(1+$S22)</f>
        <v>0</v>
      </c>
      <c r="E22" s="42">
        <f>(Variabele_Uitgaven!E28)*(1+$S22)</f>
        <v>0</v>
      </c>
      <c r="F22" s="42">
        <f>(Variabele_Uitgaven!F28)*(1+$S22)</f>
        <v>0</v>
      </c>
      <c r="G22" s="42">
        <f>(Variabele_Uitgaven!G28)*(1+$S22)</f>
        <v>0</v>
      </c>
      <c r="H22" s="42">
        <f>(Variabele_Uitgaven!H28)*(1+$S22)</f>
        <v>0</v>
      </c>
      <c r="I22" s="42">
        <f>(Variabele_Uitgaven!I28)*(1+$S22)</f>
        <v>0</v>
      </c>
      <c r="J22" s="42">
        <f>(Variabele_Uitgaven!J28)*(1+$S22)</f>
        <v>0</v>
      </c>
      <c r="K22" s="42">
        <f>(Variabele_Uitgaven!K28)*(1+$S22)</f>
        <v>0</v>
      </c>
      <c r="L22" s="42">
        <f>(Variabele_Uitgaven!L28)*(1+$S22)</f>
        <v>0</v>
      </c>
      <c r="M22" s="42">
        <f>(Variabele_Uitgaven!M28)*(1+$S22)</f>
        <v>0</v>
      </c>
      <c r="N22" s="42">
        <f>(Variabele_Uitgaven!N28)*(1+$S22)</f>
        <v>0</v>
      </c>
      <c r="O22" s="42">
        <f>(Variabele_Uitgaven!O28)*(1+$S22)</f>
        <v>0</v>
      </c>
      <c r="P22" s="82">
        <f t="shared" si="3"/>
        <v>0</v>
      </c>
      <c r="R22" s="15" t="s">
        <v>91</v>
      </c>
      <c r="S22" s="73">
        <v>0</v>
      </c>
    </row>
    <row r="23" spans="2:19" x14ac:dyDescent="0.3">
      <c r="B23" s="24" t="s">
        <v>92</v>
      </c>
      <c r="C23" s="45"/>
      <c r="D23" s="45"/>
      <c r="E23" s="45"/>
      <c r="F23" s="45"/>
      <c r="G23" s="45"/>
      <c r="H23" s="45"/>
      <c r="I23" s="45"/>
      <c r="J23" s="45"/>
      <c r="K23" s="45"/>
      <c r="L23" s="45"/>
      <c r="M23" s="45"/>
      <c r="N23" s="45"/>
      <c r="O23" s="45"/>
      <c r="P23" s="87"/>
      <c r="S23" s="75"/>
    </row>
    <row r="24" spans="2:19" x14ac:dyDescent="0.3">
      <c r="B24" s="25" t="s">
        <v>93</v>
      </c>
      <c r="C24" s="42"/>
      <c r="D24" s="42">
        <f>(Vaste_Uitgaven!D10*(1+$S24))+(Investeringen!$F50/12)+(Investeringen!$O50/12)</f>
        <v>0</v>
      </c>
      <c r="E24" s="42">
        <f>(Vaste_Uitgaven!E10*(1+$S24))+(Investeringen!$F50/12)+(Investeringen!$O50/12)</f>
        <v>0</v>
      </c>
      <c r="F24" s="42">
        <f>(Vaste_Uitgaven!F10*(1+$S24))+(Investeringen!$F50/12)+(Investeringen!$O50/12)</f>
        <v>0</v>
      </c>
      <c r="G24" s="42">
        <f>(Vaste_Uitgaven!G10*(1+$S24))+(Investeringen!$F50/12)+(Investeringen!$O50/12)</f>
        <v>0</v>
      </c>
      <c r="H24" s="42">
        <f>(Vaste_Uitgaven!H10*(1+$S24))+(Investeringen!$F50/12)+(Investeringen!$O50/12)</f>
        <v>0</v>
      </c>
      <c r="I24" s="42">
        <f>(Vaste_Uitgaven!I10*(1+$S24))+(Investeringen!$F50/12)+(Investeringen!$O50/12)</f>
        <v>0</v>
      </c>
      <c r="J24" s="42">
        <f>(Vaste_Uitgaven!J10*(1+$S24))+(Investeringen!$F50/12)+(Investeringen!$O50/12)</f>
        <v>0</v>
      </c>
      <c r="K24" s="42">
        <f>(Vaste_Uitgaven!K10*(1+$S24))+(Investeringen!$F50/12)+(Investeringen!$O50/12)</f>
        <v>0</v>
      </c>
      <c r="L24" s="42">
        <f>(Vaste_Uitgaven!L10*(1+$S24))+(Investeringen!$F50/12)+(Investeringen!$O50/12)</f>
        <v>0</v>
      </c>
      <c r="M24" s="42">
        <f>(Vaste_Uitgaven!M10*(1+$S24))+(Investeringen!$F50/12)+(Investeringen!$O50/12)</f>
        <v>0</v>
      </c>
      <c r="N24" s="42">
        <f>(Vaste_Uitgaven!N10*(1+$S24))+(Investeringen!$F50/12)+(Investeringen!$O50/12)</f>
        <v>0</v>
      </c>
      <c r="O24" s="42">
        <f>(Vaste_Uitgaven!O10*(1+$S24))+(Investeringen!$F50/12)+(Investeringen!$O50/12)</f>
        <v>0</v>
      </c>
      <c r="P24" s="82">
        <f>SUM(D24:O24)</f>
        <v>0</v>
      </c>
      <c r="R24" s="16" t="s">
        <v>93</v>
      </c>
      <c r="S24" s="73">
        <v>0</v>
      </c>
    </row>
    <row r="25" spans="2:19" x14ac:dyDescent="0.3">
      <c r="B25" s="25" t="s">
        <v>94</v>
      </c>
      <c r="C25" s="42"/>
      <c r="D25" s="42">
        <f>(SUM(Vaste_Uitgaven!D11:D12)*(1+$S25))+(Investeringen!$F51/12)+(Investeringen!$O51/12)</f>
        <v>0</v>
      </c>
      <c r="E25" s="42">
        <f>(SUM(Vaste_Uitgaven!E11:E12)*(1+$S25))+(Investeringen!$F51/12)+(Investeringen!$O51/12)</f>
        <v>0</v>
      </c>
      <c r="F25" s="42">
        <f>(SUM(Vaste_Uitgaven!F11:F12)*(1+$S25))+(Investeringen!$F51/12)+(Investeringen!$O51/12)</f>
        <v>0</v>
      </c>
      <c r="G25" s="42">
        <f>(SUM(Vaste_Uitgaven!G11:G12)*(1+$S25))+(Investeringen!$F51/12)+(Investeringen!$O51/12)</f>
        <v>0</v>
      </c>
      <c r="H25" s="42">
        <f>(SUM(Vaste_Uitgaven!H11:H12)*(1+$S25))+(Investeringen!$F51/12)+(Investeringen!$O51/12)</f>
        <v>0</v>
      </c>
      <c r="I25" s="42">
        <f>(SUM(Vaste_Uitgaven!I11:I12)*(1+$S25))+(Investeringen!$F51/12)+(Investeringen!$O51/12)</f>
        <v>0</v>
      </c>
      <c r="J25" s="42">
        <f>(SUM(Vaste_Uitgaven!J11:J12)*(1+$S25))+(Investeringen!$F51/12)+(Investeringen!$O51/12)</f>
        <v>0</v>
      </c>
      <c r="K25" s="42">
        <f>(SUM(Vaste_Uitgaven!K11:K12)*(1+$S25))+(Investeringen!$F51/12)+(Investeringen!$O51/12)</f>
        <v>0</v>
      </c>
      <c r="L25" s="42">
        <f>(SUM(Vaste_Uitgaven!L11:L12)*(1+$S25))+(Investeringen!$F51/12)+(Investeringen!$O51/12)</f>
        <v>0</v>
      </c>
      <c r="M25" s="42">
        <f>(SUM(Vaste_Uitgaven!M11:M12)*(1+$S25))+(Investeringen!$F51/12)+(Investeringen!$O51/12)</f>
        <v>0</v>
      </c>
      <c r="N25" s="42">
        <f>(SUM(Vaste_Uitgaven!N11:N12)*(1+$S25))+(Investeringen!$F51/12)+(Investeringen!$O51/12)</f>
        <v>0</v>
      </c>
      <c r="O25" s="42">
        <f>(SUM(Vaste_Uitgaven!O11:O12)*(1+$S25))+(Investeringen!$F51/12)+(Investeringen!$O51/12)</f>
        <v>0</v>
      </c>
      <c r="P25" s="82">
        <f t="shared" ref="P25:P29" si="4">SUM(D25:O25)</f>
        <v>0</v>
      </c>
      <c r="R25" s="15" t="s">
        <v>94</v>
      </c>
      <c r="S25" s="73">
        <v>0</v>
      </c>
    </row>
    <row r="26" spans="2:19" x14ac:dyDescent="0.3">
      <c r="B26" s="25" t="s">
        <v>95</v>
      </c>
      <c r="C26" s="42"/>
      <c r="D26" s="42">
        <f>(SUM(Vaste_Uitgaven!D13:D15)*(1+$S26))+(Investeringen!$F52/12)+(Investeringen!$O52/12)</f>
        <v>0</v>
      </c>
      <c r="E26" s="42">
        <f>(SUM(Vaste_Uitgaven!E13:E15)*(1+$S26))+(Investeringen!$F52/12)+(Investeringen!$O52/12)</f>
        <v>0</v>
      </c>
      <c r="F26" s="42">
        <f>(SUM(Vaste_Uitgaven!F13:F15)*(1+$S26))+(Investeringen!$F52/12)+(Investeringen!$O52/12)</f>
        <v>0</v>
      </c>
      <c r="G26" s="42">
        <f>(SUM(Vaste_Uitgaven!G13:G15)*(1+$S26))+(Investeringen!$F52/12)+(Investeringen!$O52/12)</f>
        <v>0</v>
      </c>
      <c r="H26" s="42">
        <f>(SUM(Vaste_Uitgaven!H13:H15)*(1+$S26))+(Investeringen!$F52/12)+(Investeringen!$O52/12)</f>
        <v>0</v>
      </c>
      <c r="I26" s="42">
        <f>(SUM(Vaste_Uitgaven!I13:I15)*(1+$S26))+(Investeringen!$F52/12)+(Investeringen!$O52/12)</f>
        <v>0</v>
      </c>
      <c r="J26" s="42">
        <f>(SUM(Vaste_Uitgaven!J13:J15)*(1+$S26))+(Investeringen!$F52/12)+(Investeringen!$O52/12)</f>
        <v>0</v>
      </c>
      <c r="K26" s="42">
        <f>(SUM(Vaste_Uitgaven!K13:K15)*(1+$S26))+(Investeringen!$F52/12)+(Investeringen!$O52/12)</f>
        <v>0</v>
      </c>
      <c r="L26" s="42">
        <f>(SUM(Vaste_Uitgaven!L13:L15)*(1+$S26))+(Investeringen!$F52/12)+(Investeringen!$O52/12)</f>
        <v>0</v>
      </c>
      <c r="M26" s="42">
        <f>(SUM(Vaste_Uitgaven!M13:M15)*(1+$S26))+(Investeringen!$F52/12)+(Investeringen!$O52/12)</f>
        <v>0</v>
      </c>
      <c r="N26" s="42">
        <f>(SUM(Vaste_Uitgaven!N13:N15)*(1+$S26))+(Investeringen!$F52/12)+(Investeringen!$O52/12)</f>
        <v>0</v>
      </c>
      <c r="O26" s="42">
        <f>(SUM(Vaste_Uitgaven!O13:O15)*(1+$S26))+(Investeringen!$F52/12)+(Investeringen!$O52/12)</f>
        <v>0</v>
      </c>
      <c r="P26" s="82">
        <f t="shared" si="4"/>
        <v>0</v>
      </c>
      <c r="R26" s="16" t="s">
        <v>95</v>
      </c>
      <c r="S26" s="73">
        <v>0</v>
      </c>
    </row>
    <row r="27" spans="2:19" x14ac:dyDescent="0.3">
      <c r="B27" s="25" t="s">
        <v>96</v>
      </c>
      <c r="C27" s="42"/>
      <c r="D27" s="42">
        <f>(SUM(Vaste_Uitgaven!D16:D18)*(1+$S27))+(Investeringen!$F53/12)+(Investeringen!$O53/12)</f>
        <v>0</v>
      </c>
      <c r="E27" s="42">
        <f>(SUM(Vaste_Uitgaven!E16:E18)*(1+$S27))+(Investeringen!$F53/12)+(Investeringen!$O53/12)</f>
        <v>0</v>
      </c>
      <c r="F27" s="42">
        <f>(SUM(Vaste_Uitgaven!F16:F18)*(1+$S27))+(Investeringen!$F53/12)+(Investeringen!$O53/12)</f>
        <v>0</v>
      </c>
      <c r="G27" s="42">
        <f>(SUM(Vaste_Uitgaven!G16:G18)*(1+$S27))+(Investeringen!$F53/12)+(Investeringen!$O53/12)</f>
        <v>0</v>
      </c>
      <c r="H27" s="42">
        <f>(SUM(Vaste_Uitgaven!H16:H18)*(1+$S27))+(Investeringen!$F53/12)+(Investeringen!$O53/12)</f>
        <v>0</v>
      </c>
      <c r="I27" s="42">
        <f>(SUM(Vaste_Uitgaven!I16:I18)*(1+$S27))+(Investeringen!$F53/12)+(Investeringen!$O53/12)</f>
        <v>0</v>
      </c>
      <c r="J27" s="42">
        <f>(SUM(Vaste_Uitgaven!J16:J18)*(1+$S27))+(Investeringen!$F53/12)+(Investeringen!$O53/12)</f>
        <v>0</v>
      </c>
      <c r="K27" s="42">
        <f>(SUM(Vaste_Uitgaven!K16:K18)*(1+$S27))+(Investeringen!$F53/12)+(Investeringen!$O53/12)</f>
        <v>0</v>
      </c>
      <c r="L27" s="42">
        <f>(SUM(Vaste_Uitgaven!L16:L18)*(1+$S27))+(Investeringen!$F53/12)+(Investeringen!$O53/12)</f>
        <v>0</v>
      </c>
      <c r="M27" s="42">
        <f>(SUM(Vaste_Uitgaven!M16:M18)*(1+$S27))+(Investeringen!$F53/12)+(Investeringen!$O53/12)</f>
        <v>0</v>
      </c>
      <c r="N27" s="42">
        <f>(SUM(Vaste_Uitgaven!N16:N18)*(1+$S27))+(Investeringen!$F53/12)+(Investeringen!$O53/12)</f>
        <v>0</v>
      </c>
      <c r="O27" s="42">
        <f>(SUM(Vaste_Uitgaven!O16:O18)*(1+$S27))+(Investeringen!$F53/12)+(Investeringen!$O53/12)</f>
        <v>0</v>
      </c>
      <c r="P27" s="82">
        <f t="shared" si="4"/>
        <v>0</v>
      </c>
      <c r="R27" s="15" t="s">
        <v>96</v>
      </c>
      <c r="S27" s="73">
        <v>0</v>
      </c>
    </row>
    <row r="28" spans="2:19" x14ac:dyDescent="0.3">
      <c r="B28" s="25" t="s">
        <v>68</v>
      </c>
      <c r="C28" s="42"/>
      <c r="D28" s="42">
        <f>(Vaste_Uitgaven!D19*(1+$S28))+(Investeringen!$F54/12)+(Investeringen!$O54/12)</f>
        <v>0</v>
      </c>
      <c r="E28" s="42">
        <f>(Vaste_Uitgaven!E19*(1+$S28))+(Investeringen!$F54/12)+(Investeringen!$O54/12)</f>
        <v>0</v>
      </c>
      <c r="F28" s="42">
        <f>(Vaste_Uitgaven!F19*(1+$S28))+(Investeringen!$F54/12)+(Investeringen!$O54/12)</f>
        <v>0</v>
      </c>
      <c r="G28" s="42">
        <f>(Vaste_Uitgaven!G19*(1+$S28))+(Investeringen!$F54/12)+(Investeringen!$O54/12)</f>
        <v>0</v>
      </c>
      <c r="H28" s="42">
        <f>(Vaste_Uitgaven!H19*(1+$S28))+(Investeringen!$F54/12)+(Investeringen!$O54/12)</f>
        <v>0</v>
      </c>
      <c r="I28" s="42">
        <f>(Vaste_Uitgaven!I19*(1+$S28))+(Investeringen!$F54/12)+(Investeringen!$O54/12)</f>
        <v>0</v>
      </c>
      <c r="J28" s="42">
        <f>(Vaste_Uitgaven!J19*(1+$S28))+(Investeringen!$F54/12)+(Investeringen!$O54/12)</f>
        <v>0</v>
      </c>
      <c r="K28" s="42">
        <f>(Vaste_Uitgaven!K19*(1+$S28))+(Investeringen!$F54/12)+(Investeringen!$O54/12)</f>
        <v>0</v>
      </c>
      <c r="L28" s="42">
        <f>(Vaste_Uitgaven!L19*(1+$S28))+(Investeringen!$F54/12)+(Investeringen!$O54/12)</f>
        <v>0</v>
      </c>
      <c r="M28" s="42">
        <f>(Vaste_Uitgaven!M19*(1+$S28))+(Investeringen!$F54/12)+(Investeringen!$O54/12)</f>
        <v>0</v>
      </c>
      <c r="N28" s="42">
        <f>(Vaste_Uitgaven!N19*(1+$S28))+(Investeringen!$F54/12)+(Investeringen!$O54/12)</f>
        <v>0</v>
      </c>
      <c r="O28" s="42">
        <f>(Vaste_Uitgaven!O19*(1+$S28))+(Investeringen!$F54/12)+(Investeringen!$O54/12)</f>
        <v>0</v>
      </c>
      <c r="P28" s="82">
        <f t="shared" si="4"/>
        <v>0</v>
      </c>
      <c r="R28" s="15" t="s">
        <v>68</v>
      </c>
      <c r="S28" s="73">
        <v>0</v>
      </c>
    </row>
    <row r="29" spans="2:19" x14ac:dyDescent="0.3">
      <c r="B29" s="25" t="s">
        <v>69</v>
      </c>
      <c r="C29" s="42"/>
      <c r="D29" s="42">
        <f>(Vaste_Uitgaven!D20*(1+$S29))+(Investeringen!$F55/12)+(Investeringen!$O55/12)</f>
        <v>0</v>
      </c>
      <c r="E29" s="42">
        <f>(Vaste_Uitgaven!E20*(1+$S29))+(Investeringen!$F55/12)+(Investeringen!$O55/12)</f>
        <v>0</v>
      </c>
      <c r="F29" s="42">
        <f>(Vaste_Uitgaven!F20*(1+$S29))+(Investeringen!$F55/12)+(Investeringen!$O55/12)</f>
        <v>0</v>
      </c>
      <c r="G29" s="42">
        <f>(Vaste_Uitgaven!G20*(1+$S29))+(Investeringen!$F55/12)+(Investeringen!$O55/12)</f>
        <v>0</v>
      </c>
      <c r="H29" s="42">
        <f>(Vaste_Uitgaven!H20*(1+$S29))+(Investeringen!$F55/12)+(Investeringen!$O55/12)</f>
        <v>0</v>
      </c>
      <c r="I29" s="42">
        <f>(Vaste_Uitgaven!I20*(1+$S29))+(Investeringen!$F55/12)+(Investeringen!$O55/12)</f>
        <v>0</v>
      </c>
      <c r="J29" s="42">
        <f>(Vaste_Uitgaven!J20*(1+$S29))+(Investeringen!$F55/12)+(Investeringen!$O55/12)</f>
        <v>0</v>
      </c>
      <c r="K29" s="42">
        <f>(Vaste_Uitgaven!K20*(1+$S29))+(Investeringen!$F55/12)+(Investeringen!$O55/12)</f>
        <v>0</v>
      </c>
      <c r="L29" s="42">
        <f>(Vaste_Uitgaven!L20*(1+$S29))+(Investeringen!$F55/12)+(Investeringen!$O55/12)</f>
        <v>0</v>
      </c>
      <c r="M29" s="42">
        <f>(Vaste_Uitgaven!M20*(1+$S29))+(Investeringen!$F55/12)+(Investeringen!$O55/12)</f>
        <v>0</v>
      </c>
      <c r="N29" s="42">
        <f>(Vaste_Uitgaven!N20*(1+$S29))+(Investeringen!$F55/12)+(Investeringen!$O55/12)</f>
        <v>0</v>
      </c>
      <c r="O29" s="42">
        <f>(Vaste_Uitgaven!O20*(1+$S29))+(Investeringen!$F55/12)+(Investeringen!$O55/12)</f>
        <v>0</v>
      </c>
      <c r="P29" s="82">
        <f t="shared" si="4"/>
        <v>0</v>
      </c>
      <c r="R29" s="15" t="s">
        <v>69</v>
      </c>
      <c r="S29" s="73">
        <v>0</v>
      </c>
    </row>
    <row r="30" spans="2:19" ht="15" thickBot="1" x14ac:dyDescent="0.35">
      <c r="B30" s="26" t="s">
        <v>97</v>
      </c>
      <c r="C30" s="80">
        <f>SUM(C14:C29)</f>
        <v>0</v>
      </c>
      <c r="D30" s="80">
        <f>SUM(D14:D29)</f>
        <v>0</v>
      </c>
      <c r="E30" s="80">
        <f t="shared" ref="E30:O30" si="5">SUM(E14:E29)</f>
        <v>0</v>
      </c>
      <c r="F30" s="80">
        <f t="shared" si="5"/>
        <v>0</v>
      </c>
      <c r="G30" s="80">
        <f t="shared" si="5"/>
        <v>0</v>
      </c>
      <c r="H30" s="80">
        <f t="shared" si="5"/>
        <v>0</v>
      </c>
      <c r="I30" s="80">
        <f t="shared" si="5"/>
        <v>0</v>
      </c>
      <c r="J30" s="80">
        <f t="shared" si="5"/>
        <v>0</v>
      </c>
      <c r="K30" s="80">
        <f t="shared" si="5"/>
        <v>0</v>
      </c>
      <c r="L30" s="80">
        <f t="shared" si="5"/>
        <v>0</v>
      </c>
      <c r="M30" s="80">
        <f t="shared" si="5"/>
        <v>0</v>
      </c>
      <c r="N30" s="80">
        <f t="shared" si="5"/>
        <v>0</v>
      </c>
      <c r="O30" s="80">
        <f t="shared" si="5"/>
        <v>0</v>
      </c>
      <c r="P30" s="81">
        <f t="shared" ref="P30" si="6">SUM(D30:O30)</f>
        <v>0</v>
      </c>
      <c r="S30" s="74"/>
    </row>
    <row r="31" spans="2:19" ht="15" thickBot="1" x14ac:dyDescent="0.35">
      <c r="C31" s="42"/>
      <c r="D31" s="42"/>
      <c r="E31" s="42"/>
      <c r="F31" s="42"/>
      <c r="G31" s="42"/>
      <c r="H31" s="42"/>
      <c r="I31" s="42"/>
      <c r="J31" s="42"/>
      <c r="K31" s="42"/>
      <c r="L31" s="42"/>
      <c r="M31" s="42"/>
      <c r="N31" s="42"/>
      <c r="O31" s="42"/>
      <c r="P31" s="42"/>
      <c r="S31" s="74"/>
    </row>
    <row r="32" spans="2:19" x14ac:dyDescent="0.3">
      <c r="B32" s="46" t="s">
        <v>98</v>
      </c>
      <c r="C32" s="47">
        <f>C10-C30</f>
        <v>0</v>
      </c>
      <c r="D32" s="83">
        <f>D10-D30</f>
        <v>0</v>
      </c>
      <c r="E32" s="83">
        <f t="shared" ref="E32:P32" si="7">E10-E30</f>
        <v>0</v>
      </c>
      <c r="F32" s="83">
        <f t="shared" si="7"/>
        <v>0</v>
      </c>
      <c r="G32" s="83">
        <f t="shared" si="7"/>
        <v>0</v>
      </c>
      <c r="H32" s="83">
        <f t="shared" si="7"/>
        <v>0</v>
      </c>
      <c r="I32" s="83">
        <f t="shared" si="7"/>
        <v>0</v>
      </c>
      <c r="J32" s="83">
        <f t="shared" si="7"/>
        <v>0</v>
      </c>
      <c r="K32" s="83">
        <f t="shared" si="7"/>
        <v>0</v>
      </c>
      <c r="L32" s="83">
        <f t="shared" si="7"/>
        <v>0</v>
      </c>
      <c r="M32" s="83">
        <f t="shared" si="7"/>
        <v>0</v>
      </c>
      <c r="N32" s="83">
        <f t="shared" si="7"/>
        <v>0</v>
      </c>
      <c r="O32" s="83">
        <f t="shared" si="7"/>
        <v>0</v>
      </c>
      <c r="P32" s="84">
        <f t="shared" si="7"/>
        <v>0</v>
      </c>
      <c r="S32" s="74"/>
    </row>
    <row r="33" spans="2:16" ht="15" thickBot="1" x14ac:dyDescent="0.35">
      <c r="B33" s="50" t="s">
        <v>99</v>
      </c>
      <c r="C33" s="85">
        <f>C32</f>
        <v>0</v>
      </c>
      <c r="D33" s="85">
        <f>C33+D32</f>
        <v>0</v>
      </c>
      <c r="E33" s="85">
        <f t="shared" ref="E33:P33" si="8">D33+E32</f>
        <v>0</v>
      </c>
      <c r="F33" s="85">
        <f t="shared" si="8"/>
        <v>0</v>
      </c>
      <c r="G33" s="85">
        <f t="shared" si="8"/>
        <v>0</v>
      </c>
      <c r="H33" s="85">
        <f t="shared" si="8"/>
        <v>0</v>
      </c>
      <c r="I33" s="85">
        <f t="shared" si="8"/>
        <v>0</v>
      </c>
      <c r="J33" s="85">
        <f t="shared" si="8"/>
        <v>0</v>
      </c>
      <c r="K33" s="85">
        <f t="shared" si="8"/>
        <v>0</v>
      </c>
      <c r="L33" s="85">
        <f t="shared" si="8"/>
        <v>0</v>
      </c>
      <c r="M33" s="85">
        <f t="shared" si="8"/>
        <v>0</v>
      </c>
      <c r="N33" s="85">
        <f t="shared" si="8"/>
        <v>0</v>
      </c>
      <c r="O33" s="85">
        <f t="shared" si="8"/>
        <v>0</v>
      </c>
      <c r="P33" s="86">
        <f t="shared" si="8"/>
        <v>0</v>
      </c>
    </row>
    <row r="34" spans="2:16" x14ac:dyDescent="0.3">
      <c r="C34" s="1"/>
      <c r="D34" s="1"/>
      <c r="E34" s="1"/>
      <c r="F34" s="1"/>
      <c r="G34" s="1"/>
      <c r="H34" s="1"/>
      <c r="I34" s="1"/>
      <c r="J34" s="1"/>
      <c r="K34" s="1"/>
      <c r="L34" s="1"/>
      <c r="M34" s="1"/>
      <c r="N34" s="1"/>
      <c r="O34" s="1"/>
      <c r="P34" s="1"/>
    </row>
    <row r="35" spans="2:16" x14ac:dyDescent="0.3">
      <c r="C35" s="1"/>
      <c r="D35" s="1"/>
      <c r="E35" s="1"/>
      <c r="F35" s="1"/>
      <c r="G35" s="1"/>
      <c r="H35" s="1"/>
      <c r="I35" s="1"/>
      <c r="J35" s="1"/>
      <c r="K35" s="1"/>
      <c r="L35" s="1"/>
      <c r="M35" s="1"/>
      <c r="N35" s="1"/>
      <c r="O35" s="1"/>
      <c r="P35" s="1"/>
    </row>
    <row r="36" spans="2:16" x14ac:dyDescent="0.3">
      <c r="C36" s="1"/>
      <c r="D36" s="1"/>
      <c r="E36" s="1"/>
      <c r="F36" s="1"/>
      <c r="G36" s="1"/>
      <c r="H36" s="1"/>
      <c r="I36" s="1"/>
      <c r="J36" s="1"/>
      <c r="K36" s="1"/>
      <c r="L36" s="1"/>
      <c r="M36" s="1"/>
      <c r="N36" s="1"/>
      <c r="O36" s="1"/>
      <c r="P36" s="1"/>
    </row>
    <row r="37" spans="2:16" x14ac:dyDescent="0.3">
      <c r="C37" s="1"/>
      <c r="D37" s="1"/>
      <c r="E37" s="1"/>
      <c r="F37" s="1"/>
      <c r="G37" s="1"/>
      <c r="H37" s="1"/>
      <c r="I37" s="1"/>
      <c r="J37" s="1"/>
      <c r="K37" s="1"/>
      <c r="L37" s="1"/>
      <c r="M37" s="1"/>
      <c r="N37" s="1"/>
      <c r="O37" s="1"/>
      <c r="P37" s="1"/>
    </row>
    <row r="38" spans="2:16" x14ac:dyDescent="0.3">
      <c r="C38" s="1"/>
      <c r="D38" s="1"/>
      <c r="E38" s="1"/>
      <c r="F38" s="1"/>
      <c r="G38" s="1"/>
      <c r="H38" s="1"/>
      <c r="I38" s="1"/>
      <c r="J38" s="1"/>
      <c r="K38" s="1"/>
      <c r="L38" s="1"/>
      <c r="M38" s="1"/>
      <c r="N38" s="1"/>
      <c r="O38" s="1"/>
      <c r="P38" s="1"/>
    </row>
    <row r="39" spans="2:16" x14ac:dyDescent="0.3">
      <c r="C39" s="1"/>
      <c r="D39" s="1"/>
      <c r="E39" s="1"/>
      <c r="F39" s="1"/>
      <c r="G39" s="1"/>
      <c r="H39" s="1"/>
      <c r="I39" s="1"/>
      <c r="J39" s="1"/>
      <c r="K39" s="1"/>
      <c r="L39" s="1"/>
      <c r="M39" s="1"/>
      <c r="N39" s="1"/>
      <c r="O39" s="1"/>
      <c r="P39" s="1"/>
    </row>
    <row r="40" spans="2:16" x14ac:dyDescent="0.3">
      <c r="C40" s="1"/>
      <c r="D40" s="1"/>
      <c r="E40" s="1"/>
      <c r="F40" s="1"/>
      <c r="G40" s="1"/>
      <c r="H40" s="1"/>
      <c r="I40" s="1"/>
      <c r="J40" s="1"/>
      <c r="K40" s="1"/>
      <c r="L40" s="1"/>
      <c r="M40" s="1"/>
      <c r="N40" s="1"/>
      <c r="O40" s="1"/>
      <c r="P40" s="1"/>
    </row>
    <row r="41" spans="2:16" x14ac:dyDescent="0.3">
      <c r="C41" s="1"/>
      <c r="D41" s="1"/>
      <c r="E41" s="1"/>
      <c r="F41" s="1"/>
      <c r="G41" s="1"/>
      <c r="H41" s="1"/>
      <c r="I41" s="1"/>
      <c r="J41" s="1"/>
      <c r="K41" s="1"/>
      <c r="L41" s="1"/>
      <c r="M41" s="1"/>
      <c r="N41" s="1"/>
      <c r="O41" s="1"/>
      <c r="P41" s="1"/>
    </row>
    <row r="42" spans="2:16" x14ac:dyDescent="0.3">
      <c r="C42" s="1"/>
      <c r="D42" s="1"/>
      <c r="E42" s="1"/>
      <c r="F42" s="1"/>
      <c r="G42" s="1"/>
      <c r="H42" s="1"/>
      <c r="I42" s="1"/>
      <c r="J42" s="1"/>
      <c r="K42" s="1"/>
      <c r="L42" s="1"/>
      <c r="M42" s="1"/>
      <c r="N42" s="1"/>
      <c r="O42" s="1"/>
      <c r="P42" s="1"/>
    </row>
    <row r="43" spans="2:16" x14ac:dyDescent="0.3">
      <c r="C43" s="1"/>
      <c r="D43" s="1"/>
      <c r="E43" s="1"/>
      <c r="F43" s="1"/>
      <c r="G43" s="1"/>
      <c r="H43" s="1"/>
      <c r="I43" s="1"/>
      <c r="J43" s="1"/>
      <c r="K43" s="1"/>
      <c r="L43" s="1"/>
      <c r="M43" s="1"/>
      <c r="N43" s="1"/>
      <c r="O43" s="1"/>
      <c r="P43" s="1"/>
    </row>
  </sheetData>
  <sheetProtection algorithmName="SHA-512" hashValue="Om0DE1JY8KHY6xSJIEARIspuyqGh79AwzMwJMndyJ8LHrJvHUwxC/jyW4F366j9eR/wzkSO8hjD5o+LS0AMzOA==" saltValue="86MtmPnGUNrTwOpe8NeZDQ==" spinCount="100000" sheet="1" objects="1" scenarios="1"/>
  <mergeCells count="1">
    <mergeCell ref="G3:I3"/>
  </mergeCells>
  <conditionalFormatting sqref="C32:P33">
    <cfRule type="colorScale" priority="3">
      <colorScale>
        <cfvo type="num" val="&quot;&lt;0&quot;"/>
        <cfvo type="num" val="&quot;&gt;0&quot;"/>
        <color rgb="FFFF0000"/>
        <color theme="9"/>
      </colorScale>
    </cfRule>
  </conditionalFormatting>
  <conditionalFormatting sqref="D32:P33">
    <cfRule type="cellIs" dxfId="3" priority="1" operator="lessThan">
      <formula>0</formula>
    </cfRule>
    <cfRule type="cellIs" dxfId="2" priority="2" operator="greaterThan">
      <formula>0</formula>
    </cfRule>
  </conditionalFormatting>
  <hyperlinks>
    <hyperlink ref="V5:X5" location="'Kasplanning J+3'!Afdrukbereik" display="Naar kasplanning" xr:uid="{00000000-0004-0000-0B00-000000000000}"/>
    <hyperlink ref="V4:X4" location="'Kasplanning J+1'!A1" display="Naar kasplanning" xr:uid="{00000000-0004-0000-0B00-000001000000}"/>
    <hyperlink ref="V6:X6" location="'Kasplanning J+3'!Afdrukbereik" display="Naar kasplanning" xr:uid="{00000000-0004-0000-0B00-000002000000}"/>
  </hyperlinks>
  <pageMargins left="0.7" right="0.7" top="0.75" bottom="0.75" header="0.3" footer="0.3"/>
  <pageSetup paperSize="9" scale="8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3:X43"/>
  <sheetViews>
    <sheetView showGridLines="0" showRowColHeaders="0" tabSelected="1" zoomScale="89" zoomScaleNormal="89" workbookViewId="0"/>
  </sheetViews>
  <sheetFormatPr defaultRowHeight="14.4" x14ac:dyDescent="0.3"/>
  <cols>
    <col min="1" max="1" width="1.5546875" customWidth="1"/>
    <col min="2" max="2" width="25.44140625" customWidth="1"/>
    <col min="3" max="3" width="8.88671875" customWidth="1"/>
    <col min="17" max="17" width="3.6640625" customWidth="1"/>
    <col min="18" max="18" width="22.6640625" customWidth="1"/>
    <col min="20" max="20" width="2.5546875" customWidth="1"/>
    <col min="21" max="21" width="2.44140625" customWidth="1"/>
    <col min="22" max="22" width="4.44140625" customWidth="1"/>
    <col min="23" max="23" width="10.5546875" customWidth="1"/>
  </cols>
  <sheetData>
    <row r="3" spans="2:24" ht="18.600000000000001" thickBot="1" x14ac:dyDescent="0.4">
      <c r="G3" s="134">
        <f>Inkomsten!$C$9+3</f>
        <v>2028</v>
      </c>
      <c r="H3" s="134"/>
      <c r="I3" s="134"/>
      <c r="V3" s="34"/>
      <c r="W3" s="34"/>
      <c r="X3" s="34"/>
    </row>
    <row r="4" spans="2:24" x14ac:dyDescent="0.3">
      <c r="B4" s="21" t="s">
        <v>71</v>
      </c>
      <c r="C4" s="71" t="s">
        <v>12</v>
      </c>
      <c r="D4" s="71" t="s">
        <v>1</v>
      </c>
      <c r="E4" s="71" t="s">
        <v>2</v>
      </c>
      <c r="F4" s="71" t="s">
        <v>3</v>
      </c>
      <c r="G4" s="71" t="s">
        <v>4</v>
      </c>
      <c r="H4" s="71" t="s">
        <v>5</v>
      </c>
      <c r="I4" s="71" t="s">
        <v>6</v>
      </c>
      <c r="J4" s="71" t="s">
        <v>7</v>
      </c>
      <c r="K4" s="71" t="s">
        <v>8</v>
      </c>
      <c r="L4" s="71" t="s">
        <v>9</v>
      </c>
      <c r="M4" s="71" t="s">
        <v>10</v>
      </c>
      <c r="N4" s="71" t="s">
        <v>11</v>
      </c>
      <c r="O4" s="71" t="s">
        <v>12</v>
      </c>
      <c r="P4" s="72" t="s">
        <v>13</v>
      </c>
      <c r="V4" s="28" t="s">
        <v>136</v>
      </c>
      <c r="W4" s="30"/>
      <c r="X4" s="29">
        <f>Inkomsten!C9+1</f>
        <v>2026</v>
      </c>
    </row>
    <row r="5" spans="2:24" x14ac:dyDescent="0.3">
      <c r="B5" s="22" t="s">
        <v>72</v>
      </c>
      <c r="C5" s="42"/>
      <c r="D5" s="42">
        <f>((Inkomsten!D10*(1+$S5)))+(Investeringen!$G37/12)+(Investeringen!$P37/12)</f>
        <v>0</v>
      </c>
      <c r="E5" s="42">
        <f>((Inkomsten!E10*(1+$S5)))+(Investeringen!$G37/12)+(Investeringen!$P37/12)</f>
        <v>0</v>
      </c>
      <c r="F5" s="42">
        <f>((Inkomsten!F10*(1+$S5)))+(Investeringen!$G37/12)+(Investeringen!$P37/12)</f>
        <v>0</v>
      </c>
      <c r="G5" s="42">
        <f>((Inkomsten!G10*(1+$S5)))+(Investeringen!$G37/12)+(Investeringen!$P37/12)</f>
        <v>0</v>
      </c>
      <c r="H5" s="42">
        <f>((Inkomsten!H10*(1+$S5)))+(Investeringen!$G37/12)+(Investeringen!$P37/12)</f>
        <v>0</v>
      </c>
      <c r="I5" s="42">
        <f>((Inkomsten!I10*(1+$S5)))+(Investeringen!$G37/12)+(Investeringen!$P37/12)</f>
        <v>0</v>
      </c>
      <c r="J5" s="42">
        <f>((Inkomsten!J10*(1+$S5)))+(Investeringen!$G37/12)+(Investeringen!$P37/12)</f>
        <v>0</v>
      </c>
      <c r="K5" s="42">
        <f>((Inkomsten!K10*(1+$S5)))+(Investeringen!$G37/12)+(Investeringen!$P37/12)</f>
        <v>0</v>
      </c>
      <c r="L5" s="42">
        <f>((Inkomsten!L10*(1+$S5)))+(Investeringen!$G37/12)+(Investeringen!$P37/12)</f>
        <v>0</v>
      </c>
      <c r="M5" s="42">
        <f>((Inkomsten!M10*(1+$S5)))+(Investeringen!$G37/12)+(Investeringen!$P37/12)</f>
        <v>0</v>
      </c>
      <c r="N5" s="42">
        <f>((Inkomsten!N10*(1+$S5)))+(Investeringen!$G37/12)+(Investeringen!$P37/12)</f>
        <v>0</v>
      </c>
      <c r="O5" s="42">
        <f>((Inkomsten!O10*(1+$S5)))+(Investeringen!$G37/12)+(Investeringen!$P37/12)</f>
        <v>0</v>
      </c>
      <c r="P5" s="82">
        <f>SUM(D5:O5)</f>
        <v>0</v>
      </c>
      <c r="R5" s="15" t="s">
        <v>73</v>
      </c>
      <c r="S5" s="73">
        <v>0</v>
      </c>
      <c r="V5" s="34"/>
      <c r="W5" s="27"/>
      <c r="X5" s="34"/>
    </row>
    <row r="6" spans="2:24" x14ac:dyDescent="0.3">
      <c r="B6" s="22" t="s">
        <v>74</v>
      </c>
      <c r="C6" s="42"/>
      <c r="D6" s="42">
        <f>(((SUM(Inkomsten!D11:D13))*(1+$S6)))+(Investeringen!$G38/12)+(Investeringen!$P38/12)</f>
        <v>0</v>
      </c>
      <c r="E6" s="42">
        <f>(((SUM(Inkomsten!E11:E13))*(1+$S6)))+(Investeringen!$G38/12)+(Investeringen!$P38/12)</f>
        <v>0</v>
      </c>
      <c r="F6" s="42">
        <f>(((SUM(Inkomsten!F11:F13))*(1+$S6)))+(Investeringen!$G38/12)+(Investeringen!$P38/12)</f>
        <v>0</v>
      </c>
      <c r="G6" s="42">
        <f>(((SUM(Inkomsten!G11:G13))*(1+$S6)))+(Investeringen!$G38/12)+(Investeringen!$P38/12)</f>
        <v>0</v>
      </c>
      <c r="H6" s="42">
        <f>(((SUM(Inkomsten!H11:H13))*(1+$S6)))+(Investeringen!$G38/12)+(Investeringen!$P38/12)</f>
        <v>0</v>
      </c>
      <c r="I6" s="42">
        <f>(((SUM(Inkomsten!I11:I13))*(1+$S6)))+(Investeringen!$G38/12)+(Investeringen!$P38/12)</f>
        <v>0</v>
      </c>
      <c r="J6" s="42">
        <f>(((SUM(Inkomsten!J11:J13))*(1+$S6)))+(Investeringen!$G38/12)+(Investeringen!$P38/12)</f>
        <v>0</v>
      </c>
      <c r="K6" s="42">
        <f>(((SUM(Inkomsten!K11:K13))*(1+$S6)))+(Investeringen!$G38/12)+(Investeringen!$P38/12)</f>
        <v>0</v>
      </c>
      <c r="L6" s="42">
        <f>(((SUM(Inkomsten!L11:L13))*(1+$S6)))+(Investeringen!$G38/12)+(Investeringen!$P38/12)</f>
        <v>0</v>
      </c>
      <c r="M6" s="42">
        <f>(((SUM(Inkomsten!M11:M13))*(1+$S6)))+(Investeringen!$G38/12)+(Investeringen!$P38/12)</f>
        <v>0</v>
      </c>
      <c r="N6" s="42">
        <f>(((SUM(Inkomsten!N11:N13))*(1+$S6)))+(Investeringen!$G38/12)+(Investeringen!$P38/12)</f>
        <v>0</v>
      </c>
      <c r="O6" s="42">
        <f>(((SUM(Inkomsten!O11:O13))*(1+$S6)))+(Investeringen!$G38/12)+(Investeringen!$P38/12)</f>
        <v>0</v>
      </c>
      <c r="P6" s="82">
        <f t="shared" ref="P6:P9" si="0">SUM(D6:O6)</f>
        <v>0</v>
      </c>
      <c r="R6" s="15" t="s">
        <v>75</v>
      </c>
      <c r="S6" s="73">
        <v>0</v>
      </c>
      <c r="V6" s="28" t="s">
        <v>136</v>
      </c>
      <c r="W6" s="31"/>
      <c r="X6" s="29">
        <f>Inkomsten!C9+2</f>
        <v>2027</v>
      </c>
    </row>
    <row r="7" spans="2:24" x14ac:dyDescent="0.3">
      <c r="B7" s="22" t="s">
        <v>76</v>
      </c>
      <c r="C7" s="42"/>
      <c r="D7" s="42">
        <f>(Inkomsten!D14*(1+$S7))+(Investeringen!$G39/12)+(Investeringen!$P39/12)</f>
        <v>0</v>
      </c>
      <c r="E7" s="42">
        <f>(Inkomsten!E14*(1+$S7))+(Investeringen!$G39/12)+(Investeringen!$P39/12)</f>
        <v>0</v>
      </c>
      <c r="F7" s="42">
        <f>(Inkomsten!F14*(1+$S7))+(Investeringen!$G39/12)+(Investeringen!$P39/12)</f>
        <v>0</v>
      </c>
      <c r="G7" s="42">
        <f>(Inkomsten!G14*(1+$S7))+(Investeringen!$G39/12)+(Investeringen!$P39/12)</f>
        <v>0</v>
      </c>
      <c r="H7" s="42">
        <f>(Inkomsten!H14*(1+$S7))+(Investeringen!$G39/12)+(Investeringen!$P39/12)</f>
        <v>0</v>
      </c>
      <c r="I7" s="42">
        <f>(Inkomsten!I14*(1+$S7))+(Investeringen!$G39/12)+(Investeringen!$P39/12)</f>
        <v>0</v>
      </c>
      <c r="J7" s="42">
        <f>(Inkomsten!J14*(1+$S7))+(Investeringen!$G39/12)+(Investeringen!$P39/12)</f>
        <v>0</v>
      </c>
      <c r="K7" s="42">
        <f>(Inkomsten!K14*(1+$S7))+(Investeringen!$G39/12)+(Investeringen!$P39/12)</f>
        <v>0</v>
      </c>
      <c r="L7" s="42">
        <f>(Inkomsten!L14*(1+$S7))+(Investeringen!$G39/12)+(Investeringen!$P39/12)</f>
        <v>0</v>
      </c>
      <c r="M7" s="42">
        <f>(Inkomsten!M14*(1+$S7))+(Investeringen!$G39/12)+(Investeringen!$P39/12)</f>
        <v>0</v>
      </c>
      <c r="N7" s="42">
        <f>(Inkomsten!N14*(1+$S7))+(Investeringen!$G39/12)+(Investeringen!$P39/12)</f>
        <v>0</v>
      </c>
      <c r="O7" s="42">
        <f>(Inkomsten!O14*(1+$S7))+(Investeringen!$G39/12)+(Investeringen!$P39/12)</f>
        <v>0</v>
      </c>
      <c r="P7" s="82">
        <f t="shared" si="0"/>
        <v>0</v>
      </c>
      <c r="R7" s="15" t="s">
        <v>77</v>
      </c>
      <c r="S7" s="73">
        <v>0</v>
      </c>
      <c r="V7" s="34"/>
      <c r="W7" s="34"/>
      <c r="X7" s="34"/>
    </row>
    <row r="8" spans="2:24" x14ac:dyDescent="0.3">
      <c r="B8" s="22" t="s">
        <v>78</v>
      </c>
      <c r="C8" s="42"/>
      <c r="D8" s="42">
        <f>(Inkomsten!D15*(1+$S8))+(Investeringen!$G40/12)+(Investeringen!$P40/12)</f>
        <v>0</v>
      </c>
      <c r="E8" s="42">
        <f>(Inkomsten!E15*(1+$S8))+(Investeringen!$G40/12)+(Investeringen!$P40/12)</f>
        <v>0</v>
      </c>
      <c r="F8" s="42">
        <f>(Inkomsten!F15*(1+$S8))+(Investeringen!$G40/12)+(Investeringen!$P40/12)</f>
        <v>0</v>
      </c>
      <c r="G8" s="42">
        <f>(Inkomsten!G15*(1+$S8))+(Investeringen!$G40/12)+(Investeringen!$P40/12)</f>
        <v>0</v>
      </c>
      <c r="H8" s="42">
        <f>(Inkomsten!H15*(1+$S8))+(Investeringen!$G40/12)+(Investeringen!$P40/12)</f>
        <v>0</v>
      </c>
      <c r="I8" s="42">
        <f>(Inkomsten!I15*(1+$S8))+(Investeringen!$G40/12)+(Investeringen!$P40/12)</f>
        <v>0</v>
      </c>
      <c r="J8" s="42">
        <f>(Inkomsten!J15*(1+$S8))+(Investeringen!$G40/12)+(Investeringen!$P40/12)</f>
        <v>0</v>
      </c>
      <c r="K8" s="42">
        <f>(Inkomsten!K15*(1+$S8))+(Investeringen!$G40/12)+(Investeringen!$P40/12)</f>
        <v>0</v>
      </c>
      <c r="L8" s="42">
        <f>(Inkomsten!L15*(1+$S8))+(Investeringen!$G40/12)+(Investeringen!$P40/12)</f>
        <v>0</v>
      </c>
      <c r="M8" s="42">
        <f>(Inkomsten!M15*(1+$S8))+(Investeringen!$G40/12)+(Investeringen!$P40/12)</f>
        <v>0</v>
      </c>
      <c r="N8" s="42">
        <f>(Inkomsten!N15*(1+$S8))+(Investeringen!$G40/12)+(Investeringen!$P40/12)</f>
        <v>0</v>
      </c>
      <c r="O8" s="42">
        <f>(Inkomsten!O15*(1+$S8))+(Investeringen!$G40/12)+(Investeringen!$P40/12)</f>
        <v>0</v>
      </c>
      <c r="P8" s="82">
        <f t="shared" si="0"/>
        <v>0</v>
      </c>
      <c r="R8" s="15" t="s">
        <v>23</v>
      </c>
      <c r="S8" s="73">
        <v>0</v>
      </c>
      <c r="V8" s="34"/>
      <c r="W8" s="34"/>
      <c r="X8" s="34"/>
    </row>
    <row r="9" spans="2:24" x14ac:dyDescent="0.3">
      <c r="B9" s="22" t="s">
        <v>79</v>
      </c>
      <c r="C9" s="42"/>
      <c r="D9" s="42">
        <f>(SUM(Inkomsten!D16:D20)*(1+$S9))+(Investeringen!$G41/12)+(Investeringen!$P41/12)</f>
        <v>0</v>
      </c>
      <c r="E9" s="42">
        <f>(SUM(Inkomsten!E16:E20)*(1+$S9))+(Investeringen!$G41/12)+(Investeringen!$P41/12)</f>
        <v>0</v>
      </c>
      <c r="F9" s="42">
        <f>(SUM(Inkomsten!F16:F20)*(1+$S9))+(Investeringen!$G41/12)+(Investeringen!$P41/12)</f>
        <v>0</v>
      </c>
      <c r="G9" s="42">
        <f>(SUM(Inkomsten!G16:G20)*(1+$S9))+(Investeringen!$G41/12)+(Investeringen!$P41/12)</f>
        <v>0</v>
      </c>
      <c r="H9" s="42">
        <f>(SUM(Inkomsten!H16:H20)*(1+$S9))+(Investeringen!$G41/12)+(Investeringen!$P41/12)</f>
        <v>0</v>
      </c>
      <c r="I9" s="42">
        <f>(SUM(Inkomsten!I16:I20)*(1+$S9))+(Investeringen!$G41/12)+(Investeringen!$P41/12)</f>
        <v>0</v>
      </c>
      <c r="J9" s="42">
        <f>(SUM(Inkomsten!J16:J20)*(1+$S9))+(Investeringen!$G41/12)+(Investeringen!$P41/12)</f>
        <v>0</v>
      </c>
      <c r="K9" s="42">
        <f>(SUM(Inkomsten!K16:K20)*(1+$S9))+(Investeringen!$G41/12)+(Investeringen!$P41/12)</f>
        <v>0</v>
      </c>
      <c r="L9" s="42">
        <f>(SUM(Inkomsten!L16:L20)*(1+$S9))+(Investeringen!$G41/12)+(Investeringen!$P41/12)</f>
        <v>0</v>
      </c>
      <c r="M9" s="42">
        <f>(SUM(Inkomsten!M16:M20)*(1+$S9))+(Investeringen!$G41/12)+(Investeringen!$P41/12)</f>
        <v>0</v>
      </c>
      <c r="N9" s="42">
        <f>(SUM(Inkomsten!N16:N20)*(1+$S9))+(Investeringen!$G41/12)+(Investeringen!$P41/12)</f>
        <v>0</v>
      </c>
      <c r="O9" s="42">
        <f>(SUM(Inkomsten!O16:O20)*(1+$S9))+(Investeringen!$G41/12)+(Investeringen!$P41/12)</f>
        <v>0</v>
      </c>
      <c r="P9" s="82">
        <f t="shared" si="0"/>
        <v>0</v>
      </c>
      <c r="R9" s="15" t="s">
        <v>29</v>
      </c>
      <c r="S9" s="73">
        <v>0</v>
      </c>
    </row>
    <row r="10" spans="2:24" ht="15" thickBot="1" x14ac:dyDescent="0.35">
      <c r="B10" s="23" t="s">
        <v>80</v>
      </c>
      <c r="C10" s="80">
        <f>SUM(C5:C9)</f>
        <v>0</v>
      </c>
      <c r="D10" s="80">
        <f>SUM(D5:D9)</f>
        <v>0</v>
      </c>
      <c r="E10" s="80">
        <f t="shared" ref="E10:O10" si="1">SUM(E5:E9)</f>
        <v>0</v>
      </c>
      <c r="F10" s="80">
        <f t="shared" si="1"/>
        <v>0</v>
      </c>
      <c r="G10" s="80">
        <f t="shared" si="1"/>
        <v>0</v>
      </c>
      <c r="H10" s="80">
        <f t="shared" si="1"/>
        <v>0</v>
      </c>
      <c r="I10" s="80">
        <f t="shared" si="1"/>
        <v>0</v>
      </c>
      <c r="J10" s="80">
        <f t="shared" si="1"/>
        <v>0</v>
      </c>
      <c r="K10" s="80">
        <f t="shared" si="1"/>
        <v>0</v>
      </c>
      <c r="L10" s="80">
        <f t="shared" si="1"/>
        <v>0</v>
      </c>
      <c r="M10" s="80">
        <f t="shared" si="1"/>
        <v>0</v>
      </c>
      <c r="N10" s="80">
        <f t="shared" si="1"/>
        <v>0</v>
      </c>
      <c r="O10" s="80">
        <f t="shared" si="1"/>
        <v>0</v>
      </c>
      <c r="P10" s="81">
        <f t="shared" ref="P10" si="2">SUM(D10:O10)</f>
        <v>0</v>
      </c>
      <c r="S10" s="74"/>
    </row>
    <row r="11" spans="2:24" ht="15" thickBot="1" x14ac:dyDescent="0.35">
      <c r="C11" s="42"/>
      <c r="D11" s="42"/>
      <c r="E11" s="42"/>
      <c r="F11" s="42"/>
      <c r="G11" s="42"/>
      <c r="H11" s="42"/>
      <c r="I11" s="42"/>
      <c r="J11" s="42"/>
      <c r="K11" s="42"/>
      <c r="L11" s="42"/>
      <c r="M11" s="42"/>
      <c r="N11" s="42"/>
      <c r="O11" s="42"/>
      <c r="P11" s="42"/>
      <c r="S11" s="74"/>
    </row>
    <row r="12" spans="2:24" x14ac:dyDescent="0.3">
      <c r="B12" s="21" t="s">
        <v>81</v>
      </c>
      <c r="C12" s="71" t="s">
        <v>12</v>
      </c>
      <c r="D12" s="71" t="s">
        <v>1</v>
      </c>
      <c r="E12" s="71" t="s">
        <v>2</v>
      </c>
      <c r="F12" s="71" t="s">
        <v>3</v>
      </c>
      <c r="G12" s="71" t="s">
        <v>4</v>
      </c>
      <c r="H12" s="71" t="s">
        <v>5</v>
      </c>
      <c r="I12" s="71" t="s">
        <v>6</v>
      </c>
      <c r="J12" s="71" t="s">
        <v>7</v>
      </c>
      <c r="K12" s="71" t="s">
        <v>8</v>
      </c>
      <c r="L12" s="71" t="s">
        <v>9</v>
      </c>
      <c r="M12" s="71" t="s">
        <v>10</v>
      </c>
      <c r="N12" s="71" t="s">
        <v>11</v>
      </c>
      <c r="O12" s="71" t="s">
        <v>12</v>
      </c>
      <c r="P12" s="72" t="s">
        <v>13</v>
      </c>
      <c r="S12" s="74"/>
    </row>
    <row r="13" spans="2:24" x14ac:dyDescent="0.3">
      <c r="B13" s="24" t="s">
        <v>82</v>
      </c>
      <c r="C13" s="45"/>
      <c r="D13" s="45"/>
      <c r="E13" s="45"/>
      <c r="F13" s="45"/>
      <c r="G13" s="45"/>
      <c r="H13" s="45"/>
      <c r="I13" s="45"/>
      <c r="J13" s="45"/>
      <c r="K13" s="45"/>
      <c r="L13" s="45"/>
      <c r="M13" s="45"/>
      <c r="N13" s="45"/>
      <c r="O13" s="45"/>
      <c r="P13" s="67"/>
      <c r="S13" s="74"/>
    </row>
    <row r="14" spans="2:24" x14ac:dyDescent="0.3">
      <c r="B14" s="25" t="s">
        <v>33</v>
      </c>
      <c r="C14" s="42"/>
      <c r="D14" s="42">
        <f>(Variabele_Uitgaven!D10*(1+$S14))+(Investeringen!$G42/12)+(Investeringen!$P42/12)</f>
        <v>0</v>
      </c>
      <c r="E14" s="42">
        <f>(Variabele_Uitgaven!E10*(1+$S14))+(Investeringen!$G42/12)+(Investeringen!$P42/12)</f>
        <v>0</v>
      </c>
      <c r="F14" s="42">
        <f>(Variabele_Uitgaven!F10*(1+$S14))+(Investeringen!$G42/12)+(Investeringen!$P42/12)</f>
        <v>0</v>
      </c>
      <c r="G14" s="42">
        <f>(Variabele_Uitgaven!G10*(1+$S14))+(Investeringen!$G42/12)+(Investeringen!$P42/12)</f>
        <v>0</v>
      </c>
      <c r="H14" s="42">
        <f>(Variabele_Uitgaven!H10*(1+$S14))+(Investeringen!$G42/12)+(Investeringen!$P42/12)</f>
        <v>0</v>
      </c>
      <c r="I14" s="42">
        <f>(Variabele_Uitgaven!I10*(1+$S14))+(Investeringen!$G42/12)+(Investeringen!$P42/12)</f>
        <v>0</v>
      </c>
      <c r="J14" s="42">
        <f>(Variabele_Uitgaven!J10*(1+$S14))+(Investeringen!$G42/12)+(Investeringen!$P42/12)</f>
        <v>0</v>
      </c>
      <c r="K14" s="42">
        <f>(Variabele_Uitgaven!K10*(1+$S14))+(Investeringen!$G42/12)+(Investeringen!$P42/12)</f>
        <v>0</v>
      </c>
      <c r="L14" s="42">
        <f>(Variabele_Uitgaven!L10*(1+$S14))+(Investeringen!$G42/12)+(Investeringen!$P42/12)</f>
        <v>0</v>
      </c>
      <c r="M14" s="42">
        <f>(Variabele_Uitgaven!M10*(1+$S14))+(Investeringen!$G42/12)+(Investeringen!$P42/12)</f>
        <v>0</v>
      </c>
      <c r="N14" s="42">
        <f>(Variabele_Uitgaven!N10*(1+$S14))+(Investeringen!$G42/12)+(Investeringen!$P42/12)</f>
        <v>0</v>
      </c>
      <c r="O14" s="42">
        <f>(Variabele_Uitgaven!O10*(1+$S14))+(Investeringen!$G42/12)+(Investeringen!$P42/12)</f>
        <v>0</v>
      </c>
      <c r="P14" s="82">
        <f>SUM(D14:O14)</f>
        <v>0</v>
      </c>
      <c r="R14" s="16" t="s">
        <v>33</v>
      </c>
      <c r="S14" s="73">
        <v>0</v>
      </c>
    </row>
    <row r="15" spans="2:24" x14ac:dyDescent="0.3">
      <c r="B15" s="25" t="s">
        <v>34</v>
      </c>
      <c r="C15" s="42"/>
      <c r="D15" s="42">
        <f>(Variabele_Uitgaven!D11*(1+$S15))+(Investeringen!$G43/12)+(Investeringen!$P43/12)</f>
        <v>0</v>
      </c>
      <c r="E15" s="42">
        <f>(Variabele_Uitgaven!E11*(1+$S15))+(Investeringen!$G43/12)+(Investeringen!$P43/12)</f>
        <v>0</v>
      </c>
      <c r="F15" s="42">
        <f>(Variabele_Uitgaven!F11*(1+$S15))+(Investeringen!$G43/12)+(Investeringen!$P43/12)</f>
        <v>0</v>
      </c>
      <c r="G15" s="42">
        <f>(Variabele_Uitgaven!G11*(1+$S15))+(Investeringen!$G43/12)+(Investeringen!$P43/12)</f>
        <v>0</v>
      </c>
      <c r="H15" s="42">
        <f>(Variabele_Uitgaven!H11*(1+$S15))+(Investeringen!$G43/12)+(Investeringen!$P43/12)</f>
        <v>0</v>
      </c>
      <c r="I15" s="42">
        <f>(Variabele_Uitgaven!I11*(1+$S15))+(Investeringen!$G43/12)+(Investeringen!$P43/12)</f>
        <v>0</v>
      </c>
      <c r="J15" s="42">
        <f>(Variabele_Uitgaven!J11*(1+$S15))+(Investeringen!$G43/12)+(Investeringen!$P43/12)</f>
        <v>0</v>
      </c>
      <c r="K15" s="42">
        <f>(Variabele_Uitgaven!K11*(1+$S15))+(Investeringen!$G43/12)+(Investeringen!$P43/12)</f>
        <v>0</v>
      </c>
      <c r="L15" s="42">
        <f>(Variabele_Uitgaven!L11*(1+$S15))+(Investeringen!$G43/12)+(Investeringen!$P43/12)</f>
        <v>0</v>
      </c>
      <c r="M15" s="42">
        <f>(Variabele_Uitgaven!M11*(1+$S15))+(Investeringen!$G43/12)+(Investeringen!$P43/12)</f>
        <v>0</v>
      </c>
      <c r="N15" s="42">
        <f>(Variabele_Uitgaven!N11*(1+$S15))+(Investeringen!$G43/12)+(Investeringen!$P43/12)</f>
        <v>0</v>
      </c>
      <c r="O15" s="42">
        <f>(Variabele_Uitgaven!O11*(1+$S15))+(Investeringen!$G43/12)+(Investeringen!$P43/12)</f>
        <v>0</v>
      </c>
      <c r="P15" s="82">
        <f t="shared" ref="P15:P22" si="3">SUM(D15:O15)</f>
        <v>0</v>
      </c>
      <c r="R15" s="15" t="s">
        <v>34</v>
      </c>
      <c r="S15" s="73">
        <v>0</v>
      </c>
    </row>
    <row r="16" spans="2:24" x14ac:dyDescent="0.3">
      <c r="B16" s="25" t="s">
        <v>35</v>
      </c>
      <c r="C16" s="42"/>
      <c r="D16" s="42">
        <f>(Variabele_Uitgaven!D12*(1+$S16))+(Investeringen!$G44/12)+(Investeringen!$P44/12)</f>
        <v>0</v>
      </c>
      <c r="E16" s="42">
        <f>(Variabele_Uitgaven!E12*(1+$S16))+(Investeringen!$G44/12)+(Investeringen!$P44/12)</f>
        <v>0</v>
      </c>
      <c r="F16" s="42">
        <f>(Variabele_Uitgaven!F12*(1+$S16))+(Investeringen!$G44/12)+(Investeringen!$P44/12)</f>
        <v>0</v>
      </c>
      <c r="G16" s="42">
        <f>(Variabele_Uitgaven!G12*(1+$S16))+(Investeringen!$G44/12)+(Investeringen!$P44/12)</f>
        <v>0</v>
      </c>
      <c r="H16" s="42">
        <f>(Variabele_Uitgaven!H12*(1+$S16))+(Investeringen!$G44/12)+(Investeringen!$P44/12)</f>
        <v>0</v>
      </c>
      <c r="I16" s="42">
        <f>(Variabele_Uitgaven!I12*(1+$S16))+(Investeringen!$G44/12)+(Investeringen!$P44/12)</f>
        <v>0</v>
      </c>
      <c r="J16" s="42">
        <f>(Variabele_Uitgaven!J12*(1+$S16))+(Investeringen!$G44/12)+(Investeringen!$P44/12)</f>
        <v>0</v>
      </c>
      <c r="K16" s="42">
        <f>(Variabele_Uitgaven!K12*(1+$S16))+(Investeringen!$G44/12)+(Investeringen!$P44/12)</f>
        <v>0</v>
      </c>
      <c r="L16" s="42">
        <f>(Variabele_Uitgaven!L12*(1+$S16))+(Investeringen!$G44/12)+(Investeringen!$P44/12)</f>
        <v>0</v>
      </c>
      <c r="M16" s="42">
        <f>(Variabele_Uitgaven!M12*(1+$S16))+(Investeringen!$G44/12)+(Investeringen!$P44/12)</f>
        <v>0</v>
      </c>
      <c r="N16" s="42">
        <f>(Variabele_Uitgaven!N12*(1+$S16))+(Investeringen!$G44/12)+(Investeringen!$P44/12)</f>
        <v>0</v>
      </c>
      <c r="O16" s="42">
        <f>(Variabele_Uitgaven!O12*(1+$S16))+(Investeringen!$G44/12)+(Investeringen!$P44/12)</f>
        <v>0</v>
      </c>
      <c r="P16" s="82">
        <f t="shared" si="3"/>
        <v>0</v>
      </c>
      <c r="R16" s="16" t="s">
        <v>35</v>
      </c>
      <c r="S16" s="73">
        <v>0</v>
      </c>
    </row>
    <row r="17" spans="2:19" x14ac:dyDescent="0.3">
      <c r="B17" s="25" t="s">
        <v>36</v>
      </c>
      <c r="C17" s="42"/>
      <c r="D17" s="42">
        <f>(Variabele_Uitgaven!D13*(1+$S17))+(Investeringen!$G45/12)+(Investeringen!$P45/12)</f>
        <v>0</v>
      </c>
      <c r="E17" s="42">
        <f>(Variabele_Uitgaven!E13*(1+$S17))+(Investeringen!$G45/12)+(Investeringen!$P45/12)</f>
        <v>0</v>
      </c>
      <c r="F17" s="42">
        <f>(Variabele_Uitgaven!F13*(1+$S17))+(Investeringen!$G45/12)+(Investeringen!$P45/12)</f>
        <v>0</v>
      </c>
      <c r="G17" s="42">
        <f>(Variabele_Uitgaven!G13*(1+$S17))+(Investeringen!$G45/12)+(Investeringen!$P45/12)</f>
        <v>0</v>
      </c>
      <c r="H17" s="42">
        <f>(Variabele_Uitgaven!H13*(1+$S17))+(Investeringen!$G45/12)+(Investeringen!$P45/12)</f>
        <v>0</v>
      </c>
      <c r="I17" s="42">
        <f>(Variabele_Uitgaven!I13*(1+$S17))+(Investeringen!$G45/12)+(Investeringen!$P45/12)</f>
        <v>0</v>
      </c>
      <c r="J17" s="42">
        <f>(Variabele_Uitgaven!J13*(1+$S17))+(Investeringen!$G45/12)+(Investeringen!$P45/12)</f>
        <v>0</v>
      </c>
      <c r="K17" s="42">
        <f>(Variabele_Uitgaven!K13*(1+$S17))+(Investeringen!$G45/12)+(Investeringen!$P45/12)</f>
        <v>0</v>
      </c>
      <c r="L17" s="42">
        <f>(Variabele_Uitgaven!L13*(1+$S17))+(Investeringen!$G45/12)+(Investeringen!$P45/12)</f>
        <v>0</v>
      </c>
      <c r="M17" s="42">
        <f>(Variabele_Uitgaven!M13*(1+$S17))+(Investeringen!$G45/12)+(Investeringen!$P45/12)</f>
        <v>0</v>
      </c>
      <c r="N17" s="42">
        <f>(Variabele_Uitgaven!N13*(1+$S17))+(Investeringen!$G45/12)+(Investeringen!$P45/12)</f>
        <v>0</v>
      </c>
      <c r="O17" s="42">
        <f>(Variabele_Uitgaven!O13*(1+$S17))+(Investeringen!$G45/12)+(Investeringen!$P45/12)</f>
        <v>0</v>
      </c>
      <c r="P17" s="82">
        <f t="shared" si="3"/>
        <v>0</v>
      </c>
      <c r="R17" s="15" t="s">
        <v>36</v>
      </c>
      <c r="S17" s="73">
        <v>0</v>
      </c>
    </row>
    <row r="18" spans="2:19" x14ac:dyDescent="0.3">
      <c r="B18" s="25" t="s">
        <v>83</v>
      </c>
      <c r="C18" s="42"/>
      <c r="D18" s="42">
        <f>(SUM(Variabele_Uitgaven!D14:D15)*(1+$S18))+(Investeringen!$G46/12)+(Investeringen!$P46/12)</f>
        <v>0</v>
      </c>
      <c r="E18" s="42">
        <f>(SUM(Variabele_Uitgaven!E14:E15)*(1+$S18))+(Investeringen!$G46/12)+(Investeringen!$P46/12)</f>
        <v>0</v>
      </c>
      <c r="F18" s="42">
        <f>(SUM(Variabele_Uitgaven!F14:F15)*(1+$S18))+(Investeringen!$G46/12)+(Investeringen!$P46/12)</f>
        <v>0</v>
      </c>
      <c r="G18" s="42">
        <f>(SUM(Variabele_Uitgaven!G14:G15)*(1+$S18))+(Investeringen!$G46/12)+(Investeringen!$P46/12)</f>
        <v>0</v>
      </c>
      <c r="H18" s="42">
        <f>(SUM(Variabele_Uitgaven!H14:H15)*(1+$S18))+(Investeringen!$G46/12)+(Investeringen!$P46/12)</f>
        <v>0</v>
      </c>
      <c r="I18" s="42">
        <f>(SUM(Variabele_Uitgaven!I14:I15)*(1+$S18))+(Investeringen!$G46/12)+(Investeringen!$P46/12)</f>
        <v>0</v>
      </c>
      <c r="J18" s="42">
        <f>(SUM(Variabele_Uitgaven!J14:J15)*(1+$S18))+(Investeringen!$G46/12)+(Investeringen!$P46/12)</f>
        <v>0</v>
      </c>
      <c r="K18" s="42">
        <f>(SUM(Variabele_Uitgaven!K14:K15)*(1+$S18))+(Investeringen!$G46/12)+(Investeringen!$P46/12)</f>
        <v>0</v>
      </c>
      <c r="L18" s="42">
        <f>(SUM(Variabele_Uitgaven!L14:L15)*(1+$S18))+(Investeringen!$G46/12)+(Investeringen!$P46/12)</f>
        <v>0</v>
      </c>
      <c r="M18" s="42">
        <f>(SUM(Variabele_Uitgaven!M14:M15)*(1+$S18))+(Investeringen!$G46/12)+(Investeringen!$P46/12)</f>
        <v>0</v>
      </c>
      <c r="N18" s="42">
        <f>(SUM(Variabele_Uitgaven!N14:N15)*(1+$S18))+(Investeringen!$G46/12)+(Investeringen!$P46/12)</f>
        <v>0</v>
      </c>
      <c r="O18" s="42">
        <f>(SUM(Variabele_Uitgaven!O14:O15)*(1+$S18))+(Investeringen!$G46/12)+(Investeringen!$P46/12)</f>
        <v>0</v>
      </c>
      <c r="P18" s="82">
        <f t="shared" si="3"/>
        <v>0</v>
      </c>
      <c r="R18" s="15" t="s">
        <v>84</v>
      </c>
      <c r="S18" s="73">
        <v>0</v>
      </c>
    </row>
    <row r="19" spans="2:19" x14ac:dyDescent="0.3">
      <c r="B19" s="25" t="s">
        <v>85</v>
      </c>
      <c r="C19" s="42"/>
      <c r="D19" s="42">
        <f>(SUM(Variabele_Uitgaven!D16:D20)*(1+$S19))+(Investeringen!$G47/12)+(Investeringen!$P47/12)</f>
        <v>0</v>
      </c>
      <c r="E19" s="42">
        <f>(SUM(Variabele_Uitgaven!E16:E20)*(1+$S19))+(Investeringen!$G47/12)+(Investeringen!$P47/12)</f>
        <v>0</v>
      </c>
      <c r="F19" s="42">
        <f>(SUM(Variabele_Uitgaven!F16:F20)*(1+$S19))+(Investeringen!$G47/12)+(Investeringen!$P47/12)</f>
        <v>0</v>
      </c>
      <c r="G19" s="42">
        <f>(SUM(Variabele_Uitgaven!G16:G20)*(1+$S19))+(Investeringen!$G47/12)+(Investeringen!$P47/12)</f>
        <v>0</v>
      </c>
      <c r="H19" s="42">
        <f>(SUM(Variabele_Uitgaven!H16:H20)*(1+$S19))+(Investeringen!$G47/12)+(Investeringen!$P47/12)</f>
        <v>0</v>
      </c>
      <c r="I19" s="42">
        <f>(SUM(Variabele_Uitgaven!I16:I20)*(1+$S19))+(Investeringen!$G47/12)+(Investeringen!$P47/12)</f>
        <v>0</v>
      </c>
      <c r="J19" s="42">
        <f>(SUM(Variabele_Uitgaven!J16:J20)*(1+$S19))+(Investeringen!$G47/12)+(Investeringen!$P47/12)</f>
        <v>0</v>
      </c>
      <c r="K19" s="42">
        <f>(SUM(Variabele_Uitgaven!K16:K20)*(1+$S19))+(Investeringen!$G47/12)+(Investeringen!$P47/12)</f>
        <v>0</v>
      </c>
      <c r="L19" s="42">
        <f>(SUM(Variabele_Uitgaven!L16:L20)*(1+$S19))+(Investeringen!$G47/12)+(Investeringen!$P47/12)</f>
        <v>0</v>
      </c>
      <c r="M19" s="42">
        <f>(SUM(Variabele_Uitgaven!M16:M20)*(1+$S19))+(Investeringen!$G47/12)+(Investeringen!$P47/12)</f>
        <v>0</v>
      </c>
      <c r="N19" s="42">
        <f>(SUM(Variabele_Uitgaven!N16:N20)*(1+$S19))+(Investeringen!$G47/12)+(Investeringen!$P47/12)</f>
        <v>0</v>
      </c>
      <c r="O19" s="42">
        <f>(SUM(Variabele_Uitgaven!O16:O20)*(1+$S19))+(Investeringen!$G47/12)+(Investeringen!$P47/12)</f>
        <v>0</v>
      </c>
      <c r="P19" s="82">
        <f t="shared" si="3"/>
        <v>0</v>
      </c>
      <c r="R19" s="15" t="s">
        <v>86</v>
      </c>
      <c r="S19" s="73">
        <v>0</v>
      </c>
    </row>
    <row r="20" spans="2:19" x14ac:dyDescent="0.3">
      <c r="B20" s="25" t="s">
        <v>87</v>
      </c>
      <c r="C20" s="42"/>
      <c r="D20" s="42">
        <f>(SUM(Variabele_Uitgaven!D21:D23)*(1+$S20))+(Investeringen!$G48/12)+(Investeringen!$P48/12)</f>
        <v>0</v>
      </c>
      <c r="E20" s="42">
        <f>(SUM(Variabele_Uitgaven!E21:E23)*(1+$S20))+(Investeringen!$G48/12)+(Investeringen!$P48/12)</f>
        <v>0</v>
      </c>
      <c r="F20" s="42">
        <f>(SUM(Variabele_Uitgaven!F21:F23)*(1+$S20))+(Investeringen!$G48/12)+(Investeringen!$P48/12)</f>
        <v>0</v>
      </c>
      <c r="G20" s="42">
        <f>(SUM(Variabele_Uitgaven!G21:G23)*(1+$S20))+(Investeringen!$G48/12)+(Investeringen!$P48/12)</f>
        <v>0</v>
      </c>
      <c r="H20" s="42">
        <f>(SUM(Variabele_Uitgaven!H21:H23)*(1+$S20))+(Investeringen!$G48/12)+(Investeringen!$P48/12)</f>
        <v>0</v>
      </c>
      <c r="I20" s="42">
        <f>(SUM(Variabele_Uitgaven!I21:I23)*(1+$S20))+(Investeringen!$G48/12)+(Investeringen!$P48/12)</f>
        <v>0</v>
      </c>
      <c r="J20" s="42">
        <f>(SUM(Variabele_Uitgaven!J21:J23)*(1+$S20))+(Investeringen!$G48/12)+(Investeringen!$P48/12)</f>
        <v>0</v>
      </c>
      <c r="K20" s="42">
        <f>(SUM(Variabele_Uitgaven!K21:K23)*(1+$S20))+(Investeringen!$G48/12)+(Investeringen!$P48/12)</f>
        <v>0</v>
      </c>
      <c r="L20" s="42">
        <f>(SUM(Variabele_Uitgaven!L21:L23)*(1+$S20))+(Investeringen!$G48/12)+(Investeringen!$P48/12)</f>
        <v>0</v>
      </c>
      <c r="M20" s="42">
        <f>(SUM(Variabele_Uitgaven!M21:M23)*(1+$S20))+(Investeringen!$G48/12)+(Investeringen!$P48/12)</f>
        <v>0</v>
      </c>
      <c r="N20" s="42">
        <f>(SUM(Variabele_Uitgaven!N21:N23)*(1+$S20))+(Investeringen!$G48/12)+(Investeringen!$P48/12)</f>
        <v>0</v>
      </c>
      <c r="O20" s="42">
        <f>(SUM(Variabele_Uitgaven!O21:O23)*(1+$S20))+(Investeringen!$G48/12)+(Investeringen!$P48/12)</f>
        <v>0</v>
      </c>
      <c r="P20" s="82">
        <f t="shared" si="3"/>
        <v>0</v>
      </c>
      <c r="R20" s="15" t="s">
        <v>88</v>
      </c>
      <c r="S20" s="73">
        <v>0</v>
      </c>
    </row>
    <row r="21" spans="2:19" x14ac:dyDescent="0.3">
      <c r="B21" s="25" t="s">
        <v>89</v>
      </c>
      <c r="C21" s="42"/>
      <c r="D21" s="42">
        <f>(SUM(Variabele_Uitgaven!D24:D27)*(1+$S21))+(Investeringen!$G49/12)+(Investeringen!$P49/12)</f>
        <v>0</v>
      </c>
      <c r="E21" s="42">
        <f>(SUM(Variabele_Uitgaven!E24:E27)*(1+$S21))+(Investeringen!$G49/12)+(Investeringen!$P49/12)</f>
        <v>0</v>
      </c>
      <c r="F21" s="42">
        <f>(SUM(Variabele_Uitgaven!F24:F27)*(1+$S21))+(Investeringen!$G49/12)+(Investeringen!$P49/12)</f>
        <v>0</v>
      </c>
      <c r="G21" s="42">
        <f>(SUM(Variabele_Uitgaven!G24:G27)*(1+$S21))+(Investeringen!$G49/12)+(Investeringen!$P49/12)</f>
        <v>0</v>
      </c>
      <c r="H21" s="42">
        <f>(SUM(Variabele_Uitgaven!H24:H27)*(1+$S21))+(Investeringen!$G49/12)+(Investeringen!$P49/12)</f>
        <v>0</v>
      </c>
      <c r="I21" s="42">
        <f>(SUM(Variabele_Uitgaven!I24:I27)*(1+$S21))+(Investeringen!$G49/12)+(Investeringen!$P49/12)</f>
        <v>0</v>
      </c>
      <c r="J21" s="42">
        <f>(SUM(Variabele_Uitgaven!J24:J27)*(1+$S21))+(Investeringen!$G49/12)+(Investeringen!$P49/12)</f>
        <v>0</v>
      </c>
      <c r="K21" s="42">
        <f>(SUM(Variabele_Uitgaven!K24:K27)*(1+$S21))+(Investeringen!$G49/12)+(Investeringen!$P49/12)</f>
        <v>0</v>
      </c>
      <c r="L21" s="42">
        <f>(SUM(Variabele_Uitgaven!L24:L27)*(1+$S21))+(Investeringen!$G49/12)+(Investeringen!$P49/12)</f>
        <v>0</v>
      </c>
      <c r="M21" s="42">
        <f>(SUM(Variabele_Uitgaven!M24:M27)*(1+$S21))+(Investeringen!$G49/12)+(Investeringen!$P49/12)</f>
        <v>0</v>
      </c>
      <c r="N21" s="42">
        <f>(SUM(Variabele_Uitgaven!N24:N27)*(1+$S21))+(Investeringen!$G49/12)+(Investeringen!$P49/12)</f>
        <v>0</v>
      </c>
      <c r="O21" s="42">
        <f>(SUM(Variabele_Uitgaven!O24:O27)*(1+$S21))+(Investeringen!$G49/12)+(Investeringen!$P49/12)</f>
        <v>0</v>
      </c>
      <c r="P21" s="82">
        <f t="shared" si="3"/>
        <v>0</v>
      </c>
      <c r="R21" s="15" t="s">
        <v>89</v>
      </c>
      <c r="S21" s="73">
        <v>0</v>
      </c>
    </row>
    <row r="22" spans="2:19" x14ac:dyDescent="0.3">
      <c r="B22" s="40" t="s">
        <v>137</v>
      </c>
      <c r="C22" s="42"/>
      <c r="D22" s="42">
        <f>(Variabele_Uitgaven!D28)*(1+$S22)</f>
        <v>0</v>
      </c>
      <c r="E22" s="42">
        <f>(Variabele_Uitgaven!E28)*(1+$S22)</f>
        <v>0</v>
      </c>
      <c r="F22" s="42">
        <f>(Variabele_Uitgaven!F28)*(1+$S22)</f>
        <v>0</v>
      </c>
      <c r="G22" s="42">
        <f>(Variabele_Uitgaven!G28)*(1+$S22)</f>
        <v>0</v>
      </c>
      <c r="H22" s="42">
        <f>(Variabele_Uitgaven!H28)*(1+$S22)</f>
        <v>0</v>
      </c>
      <c r="I22" s="42">
        <f>(Variabele_Uitgaven!I28)*(1+$S22)</f>
        <v>0</v>
      </c>
      <c r="J22" s="42">
        <f>(Variabele_Uitgaven!J28)*(1+$S22)</f>
        <v>0</v>
      </c>
      <c r="K22" s="42">
        <f>(Variabele_Uitgaven!K28)*(1+$S22)</f>
        <v>0</v>
      </c>
      <c r="L22" s="42">
        <f>(Variabele_Uitgaven!L28)*(1+$S22)</f>
        <v>0</v>
      </c>
      <c r="M22" s="42">
        <f>(Variabele_Uitgaven!M28)*(1+$S22)</f>
        <v>0</v>
      </c>
      <c r="N22" s="42">
        <f>(Variabele_Uitgaven!N28)*(1+$S22)</f>
        <v>0</v>
      </c>
      <c r="O22" s="42">
        <f>(Variabele_Uitgaven!O28)*(1+$S22)</f>
        <v>0</v>
      </c>
      <c r="P22" s="82">
        <f t="shared" si="3"/>
        <v>0</v>
      </c>
      <c r="R22" s="15" t="s">
        <v>91</v>
      </c>
      <c r="S22" s="73">
        <v>0</v>
      </c>
    </row>
    <row r="23" spans="2:19" x14ac:dyDescent="0.3">
      <c r="B23" s="24" t="s">
        <v>92</v>
      </c>
      <c r="C23" s="45"/>
      <c r="D23" s="45"/>
      <c r="E23" s="45"/>
      <c r="F23" s="45"/>
      <c r="G23" s="45"/>
      <c r="H23" s="45"/>
      <c r="I23" s="45"/>
      <c r="J23" s="45"/>
      <c r="K23" s="45"/>
      <c r="L23" s="45"/>
      <c r="M23" s="45"/>
      <c r="N23" s="45"/>
      <c r="O23" s="45"/>
      <c r="P23" s="87"/>
      <c r="S23" s="75"/>
    </row>
    <row r="24" spans="2:19" x14ac:dyDescent="0.3">
      <c r="B24" s="25" t="s">
        <v>93</v>
      </c>
      <c r="C24" s="42"/>
      <c r="D24" s="42">
        <f>(Vaste_Uitgaven!D10*(1+$S24))+(Investeringen!$G50/12)+(Investeringen!$P50/12)</f>
        <v>0</v>
      </c>
      <c r="E24" s="42">
        <f>(Vaste_Uitgaven!E10*(1+$S24))+(Investeringen!$G50/12)+(Investeringen!$P50/12)</f>
        <v>0</v>
      </c>
      <c r="F24" s="42">
        <f>(Vaste_Uitgaven!F10*(1+$S24))+(Investeringen!$G50/12)+(Investeringen!$P50/12)</f>
        <v>0</v>
      </c>
      <c r="G24" s="42">
        <f>(Vaste_Uitgaven!G10*(1+$S24))+(Investeringen!$G50/12)+(Investeringen!$P50/12)</f>
        <v>0</v>
      </c>
      <c r="H24" s="42">
        <f>(Vaste_Uitgaven!H10*(1+$S24))+(Investeringen!$G50/12)+(Investeringen!$P50/12)</f>
        <v>0</v>
      </c>
      <c r="I24" s="42">
        <f>(Vaste_Uitgaven!I10*(1+$S24))+(Investeringen!$G50/12)+(Investeringen!$P50/12)</f>
        <v>0</v>
      </c>
      <c r="J24" s="42">
        <f>(Vaste_Uitgaven!J10*(1+$S24))+(Investeringen!$G50/12)+(Investeringen!$P50/12)</f>
        <v>0</v>
      </c>
      <c r="K24" s="42">
        <f>(Vaste_Uitgaven!K10*(1+$S24))+(Investeringen!$G50/12)+(Investeringen!$P50/12)</f>
        <v>0</v>
      </c>
      <c r="L24" s="42">
        <f>(Vaste_Uitgaven!L10*(1+$S24))+(Investeringen!$G50/12)+(Investeringen!$P50/12)</f>
        <v>0</v>
      </c>
      <c r="M24" s="42">
        <f>(Vaste_Uitgaven!M10*(1+$S24))+(Investeringen!$G50/12)+(Investeringen!$P50/12)</f>
        <v>0</v>
      </c>
      <c r="N24" s="42">
        <f>(Vaste_Uitgaven!N10*(1+$S24))+(Investeringen!$G50/12)+(Investeringen!$P50/12)</f>
        <v>0</v>
      </c>
      <c r="O24" s="42">
        <f>(Vaste_Uitgaven!O10*(1+$S24))+(Investeringen!$G50/12)+(Investeringen!$P50/12)</f>
        <v>0</v>
      </c>
      <c r="P24" s="82">
        <f>SUM(D24:O24)</f>
        <v>0</v>
      </c>
      <c r="R24" s="16" t="s">
        <v>93</v>
      </c>
      <c r="S24" s="73">
        <v>0</v>
      </c>
    </row>
    <row r="25" spans="2:19" x14ac:dyDescent="0.3">
      <c r="B25" s="25" t="s">
        <v>94</v>
      </c>
      <c r="C25" s="42"/>
      <c r="D25" s="42">
        <f>(SUM(Vaste_Uitgaven!D11:D12)*(1+$S25))+(Investeringen!$G51/12)+(Investeringen!$P51/12)</f>
        <v>0</v>
      </c>
      <c r="E25" s="42">
        <f>(SUM(Vaste_Uitgaven!E11:E12)*(1+$S25))+(Investeringen!$G51/12)+(Investeringen!$P51/12)</f>
        <v>0</v>
      </c>
      <c r="F25" s="42">
        <f>(SUM(Vaste_Uitgaven!F11:F12)*(1+$S25))+(Investeringen!$G51/12)+(Investeringen!$P51/12)</f>
        <v>0</v>
      </c>
      <c r="G25" s="42">
        <f>(SUM(Vaste_Uitgaven!G11:G12)*(1+$S25))+(Investeringen!$G51/12)+(Investeringen!$P51/12)</f>
        <v>0</v>
      </c>
      <c r="H25" s="42">
        <f>(SUM(Vaste_Uitgaven!H11:H12)*(1+$S25))+(Investeringen!$G51/12)+(Investeringen!$P51/12)</f>
        <v>0</v>
      </c>
      <c r="I25" s="42">
        <f>(SUM(Vaste_Uitgaven!I11:I12)*(1+$S25))+(Investeringen!$G51/12)+(Investeringen!$P51/12)</f>
        <v>0</v>
      </c>
      <c r="J25" s="42">
        <f>(SUM(Vaste_Uitgaven!J11:J12)*(1+$S25))+(Investeringen!$G51/12)+(Investeringen!$P51/12)</f>
        <v>0</v>
      </c>
      <c r="K25" s="42">
        <f>(SUM(Vaste_Uitgaven!K11:K12)*(1+$S25))+(Investeringen!$G51/12)+(Investeringen!$P51/12)</f>
        <v>0</v>
      </c>
      <c r="L25" s="42">
        <f>(SUM(Vaste_Uitgaven!L11:L12)*(1+$S25))+(Investeringen!$G51/12)+(Investeringen!$P51/12)</f>
        <v>0</v>
      </c>
      <c r="M25" s="42">
        <f>(SUM(Vaste_Uitgaven!M11:M12)*(1+$S25))+(Investeringen!$G51/12)+(Investeringen!$P51/12)</f>
        <v>0</v>
      </c>
      <c r="N25" s="42">
        <f>(SUM(Vaste_Uitgaven!N11:N12)*(1+$S25))+(Investeringen!$G51/12)+(Investeringen!$P51/12)</f>
        <v>0</v>
      </c>
      <c r="O25" s="42">
        <f>(SUM(Vaste_Uitgaven!O11:O12)*(1+$S25))+(Investeringen!$G51/12)+(Investeringen!$P51/12)</f>
        <v>0</v>
      </c>
      <c r="P25" s="82">
        <f t="shared" ref="P25:P30" si="4">SUM(D25:O25)</f>
        <v>0</v>
      </c>
      <c r="R25" s="15" t="s">
        <v>94</v>
      </c>
      <c r="S25" s="73">
        <v>0</v>
      </c>
    </row>
    <row r="26" spans="2:19" x14ac:dyDescent="0.3">
      <c r="B26" s="25" t="s">
        <v>95</v>
      </c>
      <c r="C26" s="42"/>
      <c r="D26" s="42">
        <f>(SUM(Vaste_Uitgaven!D13:D15)*(1+$S26))+(Investeringen!$G52/12)+(Investeringen!$P52/12)</f>
        <v>0</v>
      </c>
      <c r="E26" s="42">
        <f>(SUM(Vaste_Uitgaven!E13:E15)*(1+$S26))+(Investeringen!$G52/12)+(Investeringen!$P52/12)</f>
        <v>0</v>
      </c>
      <c r="F26" s="42">
        <f>(SUM(Vaste_Uitgaven!F13:F15)*(1+$S26))+(Investeringen!$G52/12)+(Investeringen!$P52/12)</f>
        <v>0</v>
      </c>
      <c r="G26" s="42">
        <f>(SUM(Vaste_Uitgaven!G13:G15)*(1+$S26))+(Investeringen!$G52/12)+(Investeringen!$P52/12)</f>
        <v>0</v>
      </c>
      <c r="H26" s="42">
        <f>(SUM(Vaste_Uitgaven!H13:H15)*(1+$S26))+(Investeringen!$G52/12)+(Investeringen!$P52/12)</f>
        <v>0</v>
      </c>
      <c r="I26" s="42">
        <f>(SUM(Vaste_Uitgaven!I13:I15)*(1+$S26))+(Investeringen!$G52/12)+(Investeringen!$P52/12)</f>
        <v>0</v>
      </c>
      <c r="J26" s="42">
        <f>(SUM(Vaste_Uitgaven!J13:J15)*(1+$S26))+(Investeringen!$G52/12)+(Investeringen!$P52/12)</f>
        <v>0</v>
      </c>
      <c r="K26" s="42">
        <f>(SUM(Vaste_Uitgaven!K13:K15)*(1+$S26))+(Investeringen!$G52/12)+(Investeringen!$P52/12)</f>
        <v>0</v>
      </c>
      <c r="L26" s="42">
        <f>(SUM(Vaste_Uitgaven!L13:L15)*(1+$S26))+(Investeringen!$G52/12)+(Investeringen!$P52/12)</f>
        <v>0</v>
      </c>
      <c r="M26" s="42">
        <f>(SUM(Vaste_Uitgaven!M13:M15)*(1+$S26))+(Investeringen!$G52/12)+(Investeringen!$P52/12)</f>
        <v>0</v>
      </c>
      <c r="N26" s="42">
        <f>(SUM(Vaste_Uitgaven!N13:N15)*(1+$S26))+(Investeringen!$G52/12)+(Investeringen!$P52/12)</f>
        <v>0</v>
      </c>
      <c r="O26" s="42">
        <f>(SUM(Vaste_Uitgaven!O13:O15)*(1+$S26))+(Investeringen!$G52/12)+(Investeringen!$P52/12)</f>
        <v>0</v>
      </c>
      <c r="P26" s="82">
        <f t="shared" si="4"/>
        <v>0</v>
      </c>
      <c r="R26" s="16" t="s">
        <v>95</v>
      </c>
      <c r="S26" s="73">
        <v>0</v>
      </c>
    </row>
    <row r="27" spans="2:19" x14ac:dyDescent="0.3">
      <c r="B27" s="25" t="s">
        <v>96</v>
      </c>
      <c r="C27" s="42"/>
      <c r="D27" s="42">
        <f>(SUM(Vaste_Uitgaven!D16:D18)*(1+$S27))+(Investeringen!$G53/12)+(Investeringen!$P53/12)</f>
        <v>0</v>
      </c>
      <c r="E27" s="42">
        <f>(SUM(Vaste_Uitgaven!E16:E18)*(1+$S27))+(Investeringen!$G53/12)+(Investeringen!$P53/12)</f>
        <v>0</v>
      </c>
      <c r="F27" s="42">
        <f>(SUM(Vaste_Uitgaven!F16:F18)*(1+$S27))+(Investeringen!$G53/12)+(Investeringen!$P53/12)</f>
        <v>0</v>
      </c>
      <c r="G27" s="42">
        <f>(SUM(Vaste_Uitgaven!G16:G18)*(1+$S27))+(Investeringen!$G53/12)+(Investeringen!$P53/12)</f>
        <v>0</v>
      </c>
      <c r="H27" s="42">
        <f>(SUM(Vaste_Uitgaven!H16:H18)*(1+$S27))+(Investeringen!$G53/12)+(Investeringen!$P53/12)</f>
        <v>0</v>
      </c>
      <c r="I27" s="42">
        <f>(SUM(Vaste_Uitgaven!I16:I18)*(1+$S27))+(Investeringen!$G53/12)+(Investeringen!$P53/12)</f>
        <v>0</v>
      </c>
      <c r="J27" s="42">
        <f>(SUM(Vaste_Uitgaven!J16:J18)*(1+$S27))+(Investeringen!$G53/12)+(Investeringen!$P53/12)</f>
        <v>0</v>
      </c>
      <c r="K27" s="42">
        <f>(SUM(Vaste_Uitgaven!K16:K18)*(1+$S27))+(Investeringen!$G53/12)+(Investeringen!$P53/12)</f>
        <v>0</v>
      </c>
      <c r="L27" s="42">
        <f>(SUM(Vaste_Uitgaven!L16:L18)*(1+$S27))+(Investeringen!$G53/12)+(Investeringen!$P53/12)</f>
        <v>0</v>
      </c>
      <c r="M27" s="42">
        <f>(SUM(Vaste_Uitgaven!M16:M18)*(1+$S27))+(Investeringen!$G53/12)+(Investeringen!$P53/12)</f>
        <v>0</v>
      </c>
      <c r="N27" s="42">
        <f>(SUM(Vaste_Uitgaven!N16:N18)*(1+$S27))+(Investeringen!$G53/12)+(Investeringen!$P53/12)</f>
        <v>0</v>
      </c>
      <c r="O27" s="42">
        <f>(SUM(Vaste_Uitgaven!O16:O18)*(1+$S27))+(Investeringen!$G53/12)+(Investeringen!$P53/12)</f>
        <v>0</v>
      </c>
      <c r="P27" s="82">
        <f t="shared" si="4"/>
        <v>0</v>
      </c>
      <c r="R27" s="15" t="s">
        <v>96</v>
      </c>
      <c r="S27" s="73">
        <v>0</v>
      </c>
    </row>
    <row r="28" spans="2:19" x14ac:dyDescent="0.3">
      <c r="B28" s="25" t="s">
        <v>68</v>
      </c>
      <c r="C28" s="42"/>
      <c r="D28" s="42">
        <f>(Vaste_Uitgaven!D19*(1+$S28))+(Investeringen!$G54/12)+(Investeringen!$P54/12)</f>
        <v>0</v>
      </c>
      <c r="E28" s="42">
        <f>(Vaste_Uitgaven!E19*(1+$S28))+(Investeringen!$G54/12)+(Investeringen!$P54/12)</f>
        <v>0</v>
      </c>
      <c r="F28" s="42">
        <f>(Vaste_Uitgaven!F19*(1+$S28))+(Investeringen!$G54/12)+(Investeringen!$P54/12)</f>
        <v>0</v>
      </c>
      <c r="G28" s="42">
        <f>(Vaste_Uitgaven!G19*(1+$S28))+(Investeringen!$G54/12)+(Investeringen!$P54/12)</f>
        <v>0</v>
      </c>
      <c r="H28" s="42">
        <f>(Vaste_Uitgaven!H19*(1+$S28))+(Investeringen!$G54/12)+(Investeringen!$P54/12)</f>
        <v>0</v>
      </c>
      <c r="I28" s="42">
        <f>(Vaste_Uitgaven!I19*(1+$S28))+(Investeringen!$G54/12)+(Investeringen!$P54/12)</f>
        <v>0</v>
      </c>
      <c r="J28" s="42">
        <f>(Vaste_Uitgaven!J19*(1+$S28))+(Investeringen!$G54/12)+(Investeringen!$P54/12)</f>
        <v>0</v>
      </c>
      <c r="K28" s="42">
        <f>(Vaste_Uitgaven!K19*(1+$S28))+(Investeringen!$G54/12)+(Investeringen!$P54/12)</f>
        <v>0</v>
      </c>
      <c r="L28" s="42">
        <f>(Vaste_Uitgaven!L19*(1+$S28))+(Investeringen!$G54/12)+(Investeringen!$P54/12)</f>
        <v>0</v>
      </c>
      <c r="M28" s="42">
        <f>(Vaste_Uitgaven!M19*(1+$S28))+(Investeringen!$G54/12)+(Investeringen!$P54/12)</f>
        <v>0</v>
      </c>
      <c r="N28" s="42">
        <f>(Vaste_Uitgaven!N19*(1+$S28))+(Investeringen!$G54/12)+(Investeringen!$P54/12)</f>
        <v>0</v>
      </c>
      <c r="O28" s="42">
        <f>(Vaste_Uitgaven!O19*(1+$S28))+(Investeringen!$G54/12)+(Investeringen!$P54/12)</f>
        <v>0</v>
      </c>
      <c r="P28" s="82">
        <f t="shared" si="4"/>
        <v>0</v>
      </c>
      <c r="R28" s="15" t="s">
        <v>68</v>
      </c>
      <c r="S28" s="73">
        <v>0</v>
      </c>
    </row>
    <row r="29" spans="2:19" x14ac:dyDescent="0.3">
      <c r="B29" s="25" t="s">
        <v>69</v>
      </c>
      <c r="C29" s="42"/>
      <c r="D29" s="42">
        <f>(Vaste_Uitgaven!D20*(1+$S29))+(Investeringen!$G55/12)+(Investeringen!$P55/12)</f>
        <v>0</v>
      </c>
      <c r="E29" s="42">
        <f>(Vaste_Uitgaven!E20*(1+$S29))+(Investeringen!$G55/12)+(Investeringen!$P55/12)</f>
        <v>0</v>
      </c>
      <c r="F29" s="42">
        <f>(Vaste_Uitgaven!F20*(1+$S29))+(Investeringen!$G55/12)+(Investeringen!$P55/12)</f>
        <v>0</v>
      </c>
      <c r="G29" s="42">
        <f>(Vaste_Uitgaven!G20*(1+$S29))+(Investeringen!$G55/12)+(Investeringen!$P55/12)</f>
        <v>0</v>
      </c>
      <c r="H29" s="42">
        <f>(Vaste_Uitgaven!H20*(1+$S29))+(Investeringen!$G55/12)+(Investeringen!$P55/12)</f>
        <v>0</v>
      </c>
      <c r="I29" s="42">
        <f>(Vaste_Uitgaven!I20*(1+$S29))+(Investeringen!$G55/12)+(Investeringen!$P55/12)</f>
        <v>0</v>
      </c>
      <c r="J29" s="42">
        <f>(Vaste_Uitgaven!J20*(1+$S29))+(Investeringen!$G55/12)+(Investeringen!$P55/12)</f>
        <v>0</v>
      </c>
      <c r="K29" s="42">
        <f>(Vaste_Uitgaven!K20*(1+$S29))+(Investeringen!$G55/12)+(Investeringen!$P55/12)</f>
        <v>0</v>
      </c>
      <c r="L29" s="42">
        <f>(Vaste_Uitgaven!L20*(1+$S29))+(Investeringen!$G55/12)+(Investeringen!$P55/12)</f>
        <v>0</v>
      </c>
      <c r="M29" s="42">
        <f>(Vaste_Uitgaven!M20*(1+$S29))+(Investeringen!$G55/12)+(Investeringen!$P55/12)</f>
        <v>0</v>
      </c>
      <c r="N29" s="42">
        <f>(Vaste_Uitgaven!N20*(1+$S29))+(Investeringen!$G55/12)+(Investeringen!$P55/12)</f>
        <v>0</v>
      </c>
      <c r="O29" s="42">
        <f>(Vaste_Uitgaven!O20*(1+$S29))+(Investeringen!$G55/12)+(Investeringen!$P55/12)</f>
        <v>0</v>
      </c>
      <c r="P29" s="82">
        <f t="shared" si="4"/>
        <v>0</v>
      </c>
      <c r="R29" s="15" t="s">
        <v>69</v>
      </c>
      <c r="S29" s="73">
        <v>0</v>
      </c>
    </row>
    <row r="30" spans="2:19" ht="15" thickBot="1" x14ac:dyDescent="0.35">
      <c r="B30" s="26" t="s">
        <v>97</v>
      </c>
      <c r="C30" s="80">
        <f>SUM(C14:C29)</f>
        <v>0</v>
      </c>
      <c r="D30" s="80">
        <f>SUM(D14:D29)</f>
        <v>0</v>
      </c>
      <c r="E30" s="80">
        <f t="shared" ref="E30:O30" si="5">SUM(E14:E29)</f>
        <v>0</v>
      </c>
      <c r="F30" s="80">
        <f t="shared" si="5"/>
        <v>0</v>
      </c>
      <c r="G30" s="80">
        <f t="shared" si="5"/>
        <v>0</v>
      </c>
      <c r="H30" s="80">
        <f t="shared" si="5"/>
        <v>0</v>
      </c>
      <c r="I30" s="80">
        <f t="shared" si="5"/>
        <v>0</v>
      </c>
      <c r="J30" s="80">
        <f t="shared" si="5"/>
        <v>0</v>
      </c>
      <c r="K30" s="80">
        <f t="shared" si="5"/>
        <v>0</v>
      </c>
      <c r="L30" s="80">
        <f t="shared" si="5"/>
        <v>0</v>
      </c>
      <c r="M30" s="80">
        <f t="shared" si="5"/>
        <v>0</v>
      </c>
      <c r="N30" s="80">
        <f t="shared" si="5"/>
        <v>0</v>
      </c>
      <c r="O30" s="80">
        <f t="shared" si="5"/>
        <v>0</v>
      </c>
      <c r="P30" s="81">
        <f t="shared" si="4"/>
        <v>0</v>
      </c>
      <c r="S30" s="74"/>
    </row>
    <row r="31" spans="2:19" ht="15" thickBot="1" x14ac:dyDescent="0.35">
      <c r="C31" s="42"/>
      <c r="D31" s="42"/>
      <c r="E31" s="42"/>
      <c r="F31" s="42"/>
      <c r="G31" s="42"/>
      <c r="H31" s="42"/>
      <c r="I31" s="42"/>
      <c r="J31" s="42"/>
      <c r="K31" s="42"/>
      <c r="L31" s="42"/>
      <c r="M31" s="42"/>
      <c r="N31" s="42"/>
      <c r="O31" s="42"/>
      <c r="P31" s="42"/>
      <c r="S31" s="74"/>
    </row>
    <row r="32" spans="2:19" x14ac:dyDescent="0.3">
      <c r="B32" s="46" t="s">
        <v>98</v>
      </c>
      <c r="C32" s="47">
        <f>C10-C30</f>
        <v>0</v>
      </c>
      <c r="D32" s="83">
        <f>D10-D30</f>
        <v>0</v>
      </c>
      <c r="E32" s="83">
        <f t="shared" ref="E32:P32" si="6">E10-E30</f>
        <v>0</v>
      </c>
      <c r="F32" s="83">
        <f t="shared" si="6"/>
        <v>0</v>
      </c>
      <c r="G32" s="83">
        <f t="shared" si="6"/>
        <v>0</v>
      </c>
      <c r="H32" s="83">
        <f t="shared" si="6"/>
        <v>0</v>
      </c>
      <c r="I32" s="83">
        <f t="shared" si="6"/>
        <v>0</v>
      </c>
      <c r="J32" s="83">
        <f t="shared" si="6"/>
        <v>0</v>
      </c>
      <c r="K32" s="83">
        <f t="shared" si="6"/>
        <v>0</v>
      </c>
      <c r="L32" s="83">
        <f t="shared" si="6"/>
        <v>0</v>
      </c>
      <c r="M32" s="83">
        <f t="shared" si="6"/>
        <v>0</v>
      </c>
      <c r="N32" s="83">
        <f t="shared" si="6"/>
        <v>0</v>
      </c>
      <c r="O32" s="83">
        <f t="shared" si="6"/>
        <v>0</v>
      </c>
      <c r="P32" s="84">
        <f t="shared" si="6"/>
        <v>0</v>
      </c>
      <c r="S32" s="74"/>
    </row>
    <row r="33" spans="2:16" ht="15" thickBot="1" x14ac:dyDescent="0.35">
      <c r="B33" s="50" t="s">
        <v>99</v>
      </c>
      <c r="C33" s="85">
        <f>C32</f>
        <v>0</v>
      </c>
      <c r="D33" s="85">
        <f>C33+D32</f>
        <v>0</v>
      </c>
      <c r="E33" s="85">
        <f t="shared" ref="E33:P33" si="7">D33+E32</f>
        <v>0</v>
      </c>
      <c r="F33" s="85">
        <f t="shared" si="7"/>
        <v>0</v>
      </c>
      <c r="G33" s="85">
        <f t="shared" si="7"/>
        <v>0</v>
      </c>
      <c r="H33" s="85">
        <f t="shared" si="7"/>
        <v>0</v>
      </c>
      <c r="I33" s="85">
        <f t="shared" si="7"/>
        <v>0</v>
      </c>
      <c r="J33" s="85">
        <f t="shared" si="7"/>
        <v>0</v>
      </c>
      <c r="K33" s="85">
        <f t="shared" si="7"/>
        <v>0</v>
      </c>
      <c r="L33" s="85">
        <f t="shared" si="7"/>
        <v>0</v>
      </c>
      <c r="M33" s="85">
        <f t="shared" si="7"/>
        <v>0</v>
      </c>
      <c r="N33" s="85">
        <f t="shared" si="7"/>
        <v>0</v>
      </c>
      <c r="O33" s="85">
        <f t="shared" si="7"/>
        <v>0</v>
      </c>
      <c r="P33" s="86">
        <f t="shared" si="7"/>
        <v>0</v>
      </c>
    </row>
    <row r="34" spans="2:16" x14ac:dyDescent="0.3">
      <c r="C34" s="1"/>
      <c r="D34" s="1"/>
      <c r="E34" s="1"/>
      <c r="F34" s="1"/>
      <c r="G34" s="1"/>
      <c r="H34" s="1"/>
      <c r="I34" s="1"/>
      <c r="J34" s="1"/>
      <c r="K34" s="1"/>
      <c r="L34" s="1"/>
      <c r="M34" s="1"/>
      <c r="N34" s="1"/>
      <c r="O34" s="1"/>
      <c r="P34" s="1"/>
    </row>
    <row r="35" spans="2:16" x14ac:dyDescent="0.3">
      <c r="C35" s="1"/>
      <c r="D35" s="1"/>
      <c r="E35" s="1"/>
      <c r="F35" s="1"/>
      <c r="G35" s="1"/>
      <c r="H35" s="1"/>
      <c r="I35" s="1"/>
      <c r="J35" s="1"/>
      <c r="K35" s="1"/>
      <c r="L35" s="1"/>
      <c r="M35" s="1"/>
      <c r="N35" s="1"/>
      <c r="O35" s="1"/>
      <c r="P35" s="1"/>
    </row>
    <row r="36" spans="2:16" x14ac:dyDescent="0.3">
      <c r="C36" s="1"/>
      <c r="D36" s="1"/>
      <c r="E36" s="1"/>
      <c r="F36" s="1"/>
      <c r="G36" s="1"/>
      <c r="H36" s="1"/>
      <c r="I36" s="1"/>
      <c r="J36" s="1"/>
      <c r="K36" s="1"/>
      <c r="L36" s="1"/>
      <c r="M36" s="1"/>
      <c r="N36" s="1"/>
      <c r="O36" s="1"/>
      <c r="P36" s="1"/>
    </row>
    <row r="37" spans="2:16" x14ac:dyDescent="0.3">
      <c r="C37" s="1"/>
      <c r="D37" s="1"/>
      <c r="E37" s="1"/>
      <c r="F37" s="1"/>
      <c r="G37" s="1"/>
      <c r="H37" s="1"/>
      <c r="I37" s="1"/>
      <c r="J37" s="1"/>
      <c r="K37" s="1"/>
      <c r="L37" s="1"/>
      <c r="M37" s="1"/>
      <c r="N37" s="1"/>
      <c r="O37" s="1"/>
      <c r="P37" s="1"/>
    </row>
    <row r="38" spans="2:16" x14ac:dyDescent="0.3">
      <c r="C38" s="1"/>
      <c r="D38" s="1"/>
      <c r="E38" s="1"/>
      <c r="F38" s="1"/>
      <c r="G38" s="1"/>
      <c r="H38" s="1"/>
      <c r="I38" s="1"/>
      <c r="J38" s="1"/>
      <c r="K38" s="1"/>
      <c r="L38" s="1"/>
      <c r="M38" s="1"/>
      <c r="N38" s="1"/>
      <c r="O38" s="1"/>
      <c r="P38" s="1"/>
    </row>
    <row r="39" spans="2:16" x14ac:dyDescent="0.3">
      <c r="C39" s="1"/>
      <c r="D39" s="1"/>
      <c r="E39" s="1"/>
      <c r="F39" s="1"/>
      <c r="G39" s="1"/>
      <c r="H39" s="1"/>
      <c r="I39" s="1"/>
      <c r="J39" s="1"/>
      <c r="K39" s="1"/>
      <c r="L39" s="1"/>
      <c r="M39" s="1"/>
      <c r="N39" s="1"/>
      <c r="O39" s="1"/>
      <c r="P39" s="1"/>
    </row>
    <row r="40" spans="2:16" x14ac:dyDescent="0.3">
      <c r="C40" s="1"/>
      <c r="D40" s="1"/>
      <c r="E40" s="1"/>
      <c r="F40" s="1"/>
      <c r="G40" s="1"/>
      <c r="H40" s="1"/>
      <c r="I40" s="1"/>
      <c r="J40" s="1"/>
      <c r="K40" s="1"/>
      <c r="L40" s="1"/>
      <c r="M40" s="1"/>
      <c r="N40" s="1"/>
      <c r="O40" s="1"/>
      <c r="P40" s="1"/>
    </row>
    <row r="41" spans="2:16" x14ac:dyDescent="0.3">
      <c r="C41" s="1"/>
      <c r="D41" s="1"/>
      <c r="E41" s="1"/>
      <c r="F41" s="1"/>
      <c r="G41" s="1"/>
      <c r="H41" s="1"/>
      <c r="I41" s="1"/>
      <c r="J41" s="1"/>
      <c r="K41" s="1"/>
      <c r="L41" s="1"/>
      <c r="M41" s="1"/>
      <c r="N41" s="1"/>
      <c r="O41" s="1"/>
      <c r="P41" s="1"/>
    </row>
    <row r="42" spans="2:16" x14ac:dyDescent="0.3">
      <c r="C42" s="1"/>
      <c r="D42" s="1"/>
      <c r="E42" s="1"/>
      <c r="F42" s="1"/>
      <c r="G42" s="1"/>
      <c r="H42" s="1"/>
      <c r="I42" s="1"/>
      <c r="J42" s="1"/>
      <c r="K42" s="1"/>
      <c r="L42" s="1"/>
      <c r="M42" s="1"/>
      <c r="N42" s="1"/>
      <c r="O42" s="1"/>
      <c r="P42" s="1"/>
    </row>
    <row r="43" spans="2:16" x14ac:dyDescent="0.3">
      <c r="C43" s="1"/>
      <c r="D43" s="1"/>
      <c r="E43" s="1"/>
      <c r="F43" s="1"/>
      <c r="G43" s="1"/>
      <c r="H43" s="1"/>
      <c r="I43" s="1"/>
      <c r="J43" s="1"/>
      <c r="K43" s="1"/>
      <c r="L43" s="1"/>
      <c r="M43" s="1"/>
      <c r="N43" s="1"/>
      <c r="O43" s="1"/>
      <c r="P43" s="1"/>
    </row>
  </sheetData>
  <sheetProtection algorithmName="SHA-512" hashValue="n8mMd9/hKqj7d6+xatYljsOAdKbyWCSJ72abgDDMLgbfatFx9j2/k4vIzUr51Hhkk+/17f4RMhIRYwthtm0UnA==" saltValue="vYEVEeQEQjZL3xjgVDvVVA==" spinCount="100000" sheet="1" objects="1" scenarios="1"/>
  <mergeCells count="1">
    <mergeCell ref="G3:I3"/>
  </mergeCells>
  <conditionalFormatting sqref="C32:P33">
    <cfRule type="colorScale" priority="3">
      <colorScale>
        <cfvo type="num" val="&quot;&lt;0&quot;"/>
        <cfvo type="num" val="&quot;&gt;0&quot;"/>
        <color rgb="FFFF0000"/>
        <color theme="9"/>
      </colorScale>
    </cfRule>
  </conditionalFormatting>
  <conditionalFormatting sqref="D32:P33">
    <cfRule type="cellIs" dxfId="1" priority="1" operator="lessThan">
      <formula>0</formula>
    </cfRule>
    <cfRule type="cellIs" dxfId="0" priority="2" operator="greaterThan">
      <formula>0</formula>
    </cfRule>
  </conditionalFormatting>
  <hyperlinks>
    <hyperlink ref="V5:X5" location="'Kasplanning J+3'!Afdrukbereik" display="Naar kasplanning" xr:uid="{00000000-0004-0000-0C00-000000000000}"/>
    <hyperlink ref="V4:X4" location="'Kasplanning J+1'!A1" display="Naar kasplanning" xr:uid="{00000000-0004-0000-0C00-000001000000}"/>
    <hyperlink ref="V6:X6" location="'Kasplanning J+2'!A1" display="Naar kasplanning" xr:uid="{00000000-0004-0000-0C00-000002000000}"/>
  </hyperlinks>
  <pageMargins left="0.7" right="0.7" top="0.75" bottom="0.75" header="0.3" footer="0.3"/>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B1:P47"/>
  <sheetViews>
    <sheetView showGridLines="0" showRowColHeaders="0" zoomScale="102" zoomScaleNormal="102" workbookViewId="0">
      <selection activeCell="C10" sqref="C10"/>
    </sheetView>
  </sheetViews>
  <sheetFormatPr defaultRowHeight="14.4" x14ac:dyDescent="0.3"/>
  <cols>
    <col min="1" max="1" width="2.6640625" customWidth="1"/>
    <col min="2" max="2" width="4.44140625" customWidth="1"/>
    <col min="3" max="3" width="15.6640625" customWidth="1"/>
  </cols>
  <sheetData>
    <row r="1" spans="2:16" ht="4.95" customHeight="1" x14ac:dyDescent="0.3"/>
    <row r="9" spans="2:16" x14ac:dyDescent="0.3">
      <c r="B9" s="5"/>
      <c r="C9" s="13">
        <v>2025</v>
      </c>
      <c r="D9" s="8" t="s">
        <v>1</v>
      </c>
      <c r="E9" s="8" t="s">
        <v>2</v>
      </c>
      <c r="F9" s="8" t="s">
        <v>3</v>
      </c>
      <c r="G9" s="8" t="s">
        <v>4</v>
      </c>
      <c r="H9" s="8" t="s">
        <v>5</v>
      </c>
      <c r="I9" s="8" t="s">
        <v>6</v>
      </c>
      <c r="J9" s="8" t="s">
        <v>7</v>
      </c>
      <c r="K9" s="8" t="s">
        <v>8</v>
      </c>
      <c r="L9" s="8" t="s">
        <v>9</v>
      </c>
      <c r="M9" s="8" t="s">
        <v>10</v>
      </c>
      <c r="N9" s="8" t="s">
        <v>11</v>
      </c>
      <c r="O9" s="8" t="s">
        <v>12</v>
      </c>
      <c r="P9" s="8" t="s">
        <v>13</v>
      </c>
    </row>
    <row r="10" spans="2:16" ht="31.2" x14ac:dyDescent="0.3">
      <c r="B10" s="89" t="s">
        <v>14</v>
      </c>
      <c r="C10" s="3" t="s">
        <v>15</v>
      </c>
      <c r="D10" s="54">
        <v>0</v>
      </c>
      <c r="E10" s="54">
        <v>0</v>
      </c>
      <c r="F10" s="54">
        <v>0</v>
      </c>
      <c r="G10" s="54">
        <v>0</v>
      </c>
      <c r="H10" s="54">
        <v>0</v>
      </c>
      <c r="I10" s="54">
        <v>0</v>
      </c>
      <c r="J10" s="54">
        <v>0</v>
      </c>
      <c r="K10" s="54">
        <v>0</v>
      </c>
      <c r="L10" s="54">
        <v>0</v>
      </c>
      <c r="M10" s="54">
        <v>0</v>
      </c>
      <c r="N10" s="54">
        <v>0</v>
      </c>
      <c r="O10" s="54">
        <v>0</v>
      </c>
      <c r="P10" s="7">
        <f t="shared" ref="P10:P20" si="0">SUM(D10:O10)</f>
        <v>0</v>
      </c>
    </row>
    <row r="11" spans="2:16" ht="22.2" customHeight="1" x14ac:dyDescent="0.3">
      <c r="B11" s="91" t="s">
        <v>16</v>
      </c>
      <c r="C11" s="6" t="s">
        <v>17</v>
      </c>
      <c r="D11" s="54">
        <v>0</v>
      </c>
      <c r="E11" s="54">
        <v>0</v>
      </c>
      <c r="F11" s="54">
        <v>0</v>
      </c>
      <c r="G11" s="54">
        <v>0</v>
      </c>
      <c r="H11" s="54">
        <v>0</v>
      </c>
      <c r="I11" s="54">
        <v>0</v>
      </c>
      <c r="J11" s="54">
        <v>0</v>
      </c>
      <c r="K11" s="54">
        <v>0</v>
      </c>
      <c r="L11" s="54">
        <v>0</v>
      </c>
      <c r="M11" s="54">
        <v>0</v>
      </c>
      <c r="N11" s="54">
        <v>0</v>
      </c>
      <c r="O11" s="54">
        <v>0</v>
      </c>
      <c r="P11" s="7">
        <f t="shared" si="0"/>
        <v>0</v>
      </c>
    </row>
    <row r="12" spans="2:16" x14ac:dyDescent="0.3">
      <c r="B12" s="92"/>
      <c r="C12" s="6" t="s">
        <v>18</v>
      </c>
      <c r="D12" s="54">
        <v>0</v>
      </c>
      <c r="E12" s="54">
        <v>0</v>
      </c>
      <c r="F12" s="54">
        <v>0</v>
      </c>
      <c r="G12" s="54">
        <v>0</v>
      </c>
      <c r="H12" s="54">
        <v>0</v>
      </c>
      <c r="I12" s="54">
        <v>0</v>
      </c>
      <c r="J12" s="54">
        <v>0</v>
      </c>
      <c r="K12" s="54">
        <v>0</v>
      </c>
      <c r="L12" s="54">
        <v>0</v>
      </c>
      <c r="M12" s="54">
        <v>0</v>
      </c>
      <c r="N12" s="54">
        <v>0</v>
      </c>
      <c r="O12" s="54">
        <v>0</v>
      </c>
      <c r="P12" s="7">
        <f t="shared" si="0"/>
        <v>0</v>
      </c>
    </row>
    <row r="13" spans="2:16" x14ac:dyDescent="0.3">
      <c r="B13" s="93"/>
      <c r="C13" s="6" t="s">
        <v>19</v>
      </c>
      <c r="D13" s="54">
        <v>0</v>
      </c>
      <c r="E13" s="54">
        <v>0</v>
      </c>
      <c r="F13" s="54">
        <v>0</v>
      </c>
      <c r="G13" s="54">
        <v>0</v>
      </c>
      <c r="H13" s="54">
        <v>0</v>
      </c>
      <c r="I13" s="54">
        <v>0</v>
      </c>
      <c r="J13" s="54">
        <v>0</v>
      </c>
      <c r="K13" s="54">
        <v>0</v>
      </c>
      <c r="L13" s="54">
        <v>0</v>
      </c>
      <c r="M13" s="54">
        <v>0</v>
      </c>
      <c r="N13" s="54">
        <v>0</v>
      </c>
      <c r="O13" s="54">
        <v>0</v>
      </c>
      <c r="P13" s="7">
        <f t="shared" si="0"/>
        <v>0</v>
      </c>
    </row>
    <row r="14" spans="2:16" ht="31.8" x14ac:dyDescent="0.3">
      <c r="B14" s="89" t="s">
        <v>20</v>
      </c>
      <c r="C14" s="2" t="s">
        <v>21</v>
      </c>
      <c r="D14" s="54">
        <v>0</v>
      </c>
      <c r="E14" s="54">
        <v>0</v>
      </c>
      <c r="F14" s="54">
        <v>0</v>
      </c>
      <c r="G14" s="54">
        <v>0</v>
      </c>
      <c r="H14" s="54">
        <v>0</v>
      </c>
      <c r="I14" s="54">
        <v>0</v>
      </c>
      <c r="J14" s="54">
        <v>0</v>
      </c>
      <c r="K14" s="54">
        <v>0</v>
      </c>
      <c r="L14" s="54">
        <v>0</v>
      </c>
      <c r="M14" s="54">
        <v>0</v>
      </c>
      <c r="N14" s="54">
        <v>0</v>
      </c>
      <c r="O14" s="54">
        <v>0</v>
      </c>
      <c r="P14" s="7">
        <f t="shared" si="0"/>
        <v>0</v>
      </c>
    </row>
    <row r="15" spans="2:16" ht="35.4" x14ac:dyDescent="0.3">
      <c r="B15" s="88" t="s">
        <v>22</v>
      </c>
      <c r="C15" s="4" t="s">
        <v>23</v>
      </c>
      <c r="D15" s="54">
        <v>0</v>
      </c>
      <c r="E15" s="54">
        <v>0</v>
      </c>
      <c r="F15" s="54">
        <v>0</v>
      </c>
      <c r="G15" s="54">
        <v>0</v>
      </c>
      <c r="H15" s="54">
        <v>0</v>
      </c>
      <c r="I15" s="54">
        <v>0</v>
      </c>
      <c r="J15" s="54">
        <v>0</v>
      </c>
      <c r="K15" s="54">
        <v>0</v>
      </c>
      <c r="L15" s="54">
        <v>0</v>
      </c>
      <c r="M15" s="54">
        <v>0</v>
      </c>
      <c r="N15" s="54">
        <v>0</v>
      </c>
      <c r="O15" s="54">
        <v>0</v>
      </c>
      <c r="P15" s="7">
        <f>SUM(D15:O15)</f>
        <v>0</v>
      </c>
    </row>
    <row r="16" spans="2:16" ht="39.6" customHeight="1" x14ac:dyDescent="0.3">
      <c r="B16" s="91" t="s">
        <v>24</v>
      </c>
      <c r="C16" s="2" t="s">
        <v>25</v>
      </c>
      <c r="D16" s="54">
        <v>0</v>
      </c>
      <c r="E16" s="54">
        <v>0</v>
      </c>
      <c r="F16" s="54">
        <v>0</v>
      </c>
      <c r="G16" s="54">
        <v>0</v>
      </c>
      <c r="H16" s="54">
        <v>0</v>
      </c>
      <c r="I16" s="54">
        <v>0</v>
      </c>
      <c r="J16" s="54">
        <v>0</v>
      </c>
      <c r="K16" s="54">
        <v>0</v>
      </c>
      <c r="L16" s="54">
        <v>0</v>
      </c>
      <c r="M16" s="54">
        <v>0</v>
      </c>
      <c r="N16" s="54">
        <v>0</v>
      </c>
      <c r="O16" s="54">
        <v>0</v>
      </c>
      <c r="P16" s="7">
        <f t="shared" si="0"/>
        <v>0</v>
      </c>
    </row>
    <row r="17" spans="2:16" x14ac:dyDescent="0.3">
      <c r="B17" s="92"/>
      <c r="C17" s="2" t="s">
        <v>26</v>
      </c>
      <c r="D17" s="54">
        <v>0</v>
      </c>
      <c r="E17" s="54">
        <v>0</v>
      </c>
      <c r="F17" s="54">
        <v>0</v>
      </c>
      <c r="G17" s="54">
        <v>0</v>
      </c>
      <c r="H17" s="54">
        <v>0</v>
      </c>
      <c r="I17" s="54">
        <v>0</v>
      </c>
      <c r="J17" s="54">
        <v>0</v>
      </c>
      <c r="K17" s="54">
        <v>0</v>
      </c>
      <c r="L17" s="54">
        <v>0</v>
      </c>
      <c r="M17" s="54">
        <v>0</v>
      </c>
      <c r="N17" s="54">
        <v>0</v>
      </c>
      <c r="O17" s="54">
        <v>0</v>
      </c>
      <c r="P17" s="7">
        <f t="shared" si="0"/>
        <v>0</v>
      </c>
    </row>
    <row r="18" spans="2:16" ht="28.8" x14ac:dyDescent="0.3">
      <c r="B18" s="92"/>
      <c r="C18" s="2" t="s">
        <v>27</v>
      </c>
      <c r="D18" s="54">
        <v>0</v>
      </c>
      <c r="E18" s="54">
        <v>0</v>
      </c>
      <c r="F18" s="54">
        <v>0</v>
      </c>
      <c r="G18" s="54">
        <v>0</v>
      </c>
      <c r="H18" s="54">
        <v>0</v>
      </c>
      <c r="I18" s="54">
        <v>0</v>
      </c>
      <c r="J18" s="54">
        <v>0</v>
      </c>
      <c r="K18" s="54">
        <v>0</v>
      </c>
      <c r="L18" s="54">
        <v>0</v>
      </c>
      <c r="M18" s="54">
        <v>0</v>
      </c>
      <c r="N18" s="54">
        <v>0</v>
      </c>
      <c r="O18" s="54">
        <v>0</v>
      </c>
      <c r="P18" s="7">
        <f t="shared" si="0"/>
        <v>0</v>
      </c>
    </row>
    <row r="19" spans="2:16" x14ac:dyDescent="0.3">
      <c r="B19" s="92"/>
      <c r="C19" s="2" t="s">
        <v>28</v>
      </c>
      <c r="D19" s="54">
        <v>0</v>
      </c>
      <c r="E19" s="54">
        <v>0</v>
      </c>
      <c r="F19" s="54">
        <v>0</v>
      </c>
      <c r="G19" s="54">
        <v>0</v>
      </c>
      <c r="H19" s="54">
        <v>0</v>
      </c>
      <c r="I19" s="54">
        <v>0</v>
      </c>
      <c r="J19" s="54">
        <v>0</v>
      </c>
      <c r="K19" s="54">
        <v>0</v>
      </c>
      <c r="L19" s="54">
        <v>0</v>
      </c>
      <c r="M19" s="54">
        <v>0</v>
      </c>
      <c r="N19" s="54">
        <v>0</v>
      </c>
      <c r="O19" s="54">
        <v>0</v>
      </c>
      <c r="P19" s="7">
        <f t="shared" si="0"/>
        <v>0</v>
      </c>
    </row>
    <row r="20" spans="2:16" ht="28.8" x14ac:dyDescent="0.3">
      <c r="B20" s="93"/>
      <c r="C20" s="2" t="s">
        <v>29</v>
      </c>
      <c r="D20" s="54">
        <v>0</v>
      </c>
      <c r="E20" s="54">
        <v>0</v>
      </c>
      <c r="F20" s="54">
        <v>0</v>
      </c>
      <c r="G20" s="54">
        <v>0</v>
      </c>
      <c r="H20" s="54">
        <v>0</v>
      </c>
      <c r="I20" s="54">
        <v>0</v>
      </c>
      <c r="J20" s="54">
        <v>0</v>
      </c>
      <c r="K20" s="54">
        <v>0</v>
      </c>
      <c r="L20" s="54">
        <v>0</v>
      </c>
      <c r="M20" s="54">
        <v>0</v>
      </c>
      <c r="N20" s="54">
        <v>0</v>
      </c>
      <c r="O20" s="54">
        <v>0</v>
      </c>
      <c r="P20" s="7">
        <f t="shared" si="0"/>
        <v>0</v>
      </c>
    </row>
    <row r="21" spans="2:16" x14ac:dyDescent="0.3">
      <c r="C21" s="8" t="s">
        <v>30</v>
      </c>
      <c r="D21" s="7">
        <f t="shared" ref="D21:O21" si="1">SUM(D10:D20)</f>
        <v>0</v>
      </c>
      <c r="E21" s="7">
        <f t="shared" si="1"/>
        <v>0</v>
      </c>
      <c r="F21" s="7">
        <f t="shared" si="1"/>
        <v>0</v>
      </c>
      <c r="G21" s="7">
        <f t="shared" si="1"/>
        <v>0</v>
      </c>
      <c r="H21" s="7">
        <f t="shared" si="1"/>
        <v>0</v>
      </c>
      <c r="I21" s="7">
        <f t="shared" si="1"/>
        <v>0</v>
      </c>
      <c r="J21" s="7">
        <f t="shared" si="1"/>
        <v>0</v>
      </c>
      <c r="K21" s="7">
        <f t="shared" si="1"/>
        <v>0</v>
      </c>
      <c r="L21" s="7">
        <f t="shared" si="1"/>
        <v>0</v>
      </c>
      <c r="M21" s="7">
        <f t="shared" si="1"/>
        <v>0</v>
      </c>
      <c r="N21" s="7">
        <f t="shared" si="1"/>
        <v>0</v>
      </c>
      <c r="O21" s="7">
        <f t="shared" si="1"/>
        <v>0</v>
      </c>
      <c r="P21" s="7">
        <f>SUM(D21:O21)</f>
        <v>0</v>
      </c>
    </row>
    <row r="22" spans="2:16" x14ac:dyDescent="0.3">
      <c r="D22" s="1"/>
      <c r="E22" s="1"/>
      <c r="F22" s="1"/>
      <c r="G22" s="1"/>
      <c r="H22" s="1"/>
      <c r="I22" s="1"/>
      <c r="J22" s="1"/>
      <c r="K22" s="1"/>
      <c r="L22" s="1"/>
      <c r="M22" s="1"/>
      <c r="N22" s="1"/>
      <c r="O22" s="1"/>
    </row>
    <row r="23" spans="2:16" x14ac:dyDescent="0.3">
      <c r="D23" s="1"/>
      <c r="E23" s="1"/>
      <c r="F23" s="1"/>
      <c r="G23" s="1"/>
      <c r="H23" s="1"/>
      <c r="I23" s="1"/>
      <c r="J23" s="1"/>
      <c r="K23" s="1"/>
      <c r="L23" s="1"/>
      <c r="M23" s="1"/>
      <c r="N23" s="1"/>
      <c r="O23" s="1"/>
    </row>
    <row r="24" spans="2:16" x14ac:dyDescent="0.3">
      <c r="D24" s="1"/>
      <c r="E24" s="1"/>
      <c r="F24" s="1"/>
      <c r="G24" s="1"/>
      <c r="H24" s="1"/>
      <c r="I24" s="1"/>
      <c r="J24" s="1"/>
      <c r="K24" s="1"/>
      <c r="L24" s="1"/>
      <c r="M24" s="1"/>
      <c r="N24" s="1"/>
      <c r="O24" s="1"/>
    </row>
    <row r="25" spans="2:16" x14ac:dyDescent="0.3">
      <c r="D25" s="1"/>
      <c r="E25" s="1"/>
      <c r="F25" s="1"/>
      <c r="G25" s="1"/>
      <c r="H25" s="1"/>
      <c r="I25" s="1"/>
      <c r="J25" s="1"/>
      <c r="K25" s="1"/>
      <c r="L25" s="1"/>
      <c r="M25" s="1"/>
      <c r="N25" s="1"/>
      <c r="O25" s="1"/>
    </row>
    <row r="26" spans="2:16" x14ac:dyDescent="0.3">
      <c r="D26" s="1"/>
      <c r="E26" s="1"/>
      <c r="F26" s="1"/>
      <c r="G26" s="1"/>
      <c r="H26" s="1"/>
      <c r="I26" s="1"/>
      <c r="J26" s="1"/>
      <c r="K26" s="1"/>
      <c r="L26" s="1"/>
      <c r="M26" s="1"/>
      <c r="N26" s="1"/>
      <c r="O26" s="1"/>
    </row>
    <row r="27" spans="2:16" x14ac:dyDescent="0.3">
      <c r="D27" s="1"/>
      <c r="E27" s="1"/>
      <c r="F27" s="1"/>
      <c r="G27" s="1"/>
      <c r="H27" s="1"/>
      <c r="I27" s="1"/>
      <c r="J27" s="1"/>
      <c r="K27" s="1"/>
      <c r="L27" s="1"/>
      <c r="M27" s="1"/>
      <c r="N27" s="1"/>
      <c r="O27" s="1"/>
    </row>
    <row r="28" spans="2:16" x14ac:dyDescent="0.3">
      <c r="D28" s="1"/>
      <c r="E28" s="1"/>
      <c r="F28" s="1"/>
      <c r="G28" s="1"/>
      <c r="H28" s="1"/>
      <c r="I28" s="1"/>
      <c r="J28" s="1"/>
      <c r="K28" s="1"/>
      <c r="L28" s="1"/>
      <c r="M28" s="1"/>
      <c r="N28" s="1"/>
      <c r="O28" s="1"/>
    </row>
    <row r="29" spans="2:16" x14ac:dyDescent="0.3">
      <c r="D29" s="1"/>
      <c r="E29" s="1"/>
      <c r="F29" s="1"/>
      <c r="G29" s="1"/>
      <c r="H29" s="1"/>
      <c r="I29" s="1"/>
      <c r="J29" s="1"/>
      <c r="K29" s="1"/>
      <c r="L29" s="1"/>
      <c r="M29" s="1"/>
      <c r="N29" s="1"/>
      <c r="O29" s="1"/>
    </row>
    <row r="30" spans="2:16" x14ac:dyDescent="0.3">
      <c r="D30" s="1"/>
      <c r="E30" s="1"/>
      <c r="F30" s="1"/>
      <c r="G30" s="1"/>
      <c r="H30" s="1"/>
      <c r="I30" s="1"/>
      <c r="J30" s="1"/>
      <c r="K30" s="1"/>
      <c r="L30" s="1"/>
      <c r="M30" s="1"/>
      <c r="N30" s="1"/>
      <c r="O30" s="1"/>
    </row>
    <row r="31" spans="2:16" x14ac:dyDescent="0.3">
      <c r="D31" s="1"/>
      <c r="E31" s="1"/>
      <c r="F31" s="1"/>
      <c r="G31" s="1"/>
      <c r="H31" s="1"/>
      <c r="I31" s="1"/>
      <c r="J31" s="1"/>
      <c r="K31" s="1"/>
      <c r="L31" s="1"/>
      <c r="M31" s="1"/>
      <c r="N31" s="1"/>
      <c r="O31" s="1"/>
    </row>
    <row r="32" spans="2:16" x14ac:dyDescent="0.3">
      <c r="D32" s="1"/>
      <c r="E32" s="1"/>
      <c r="F32" s="1"/>
      <c r="G32" s="1"/>
      <c r="H32" s="1"/>
      <c r="I32" s="1"/>
      <c r="J32" s="1"/>
      <c r="K32" s="1"/>
      <c r="L32" s="1"/>
      <c r="M32" s="1"/>
      <c r="N32" s="1"/>
      <c r="O32" s="1"/>
    </row>
    <row r="33" spans="4:15" x14ac:dyDescent="0.3">
      <c r="D33" s="1"/>
      <c r="E33" s="1"/>
      <c r="F33" s="1"/>
      <c r="G33" s="1"/>
      <c r="H33" s="1"/>
      <c r="I33" s="1"/>
      <c r="J33" s="1"/>
      <c r="K33" s="1"/>
      <c r="L33" s="1"/>
      <c r="M33" s="1"/>
      <c r="N33" s="1"/>
      <c r="O33" s="1"/>
    </row>
    <row r="34" spans="4:15" x14ac:dyDescent="0.3">
      <c r="D34" s="1"/>
      <c r="E34" s="1"/>
      <c r="F34" s="1"/>
      <c r="G34" s="1"/>
      <c r="H34" s="1"/>
      <c r="I34" s="1"/>
      <c r="J34" s="1"/>
      <c r="K34" s="1"/>
      <c r="L34" s="1"/>
      <c r="M34" s="1"/>
      <c r="N34" s="1"/>
      <c r="O34" s="1"/>
    </row>
    <row r="35" spans="4:15" x14ac:dyDescent="0.3">
      <c r="D35" s="1"/>
      <c r="E35" s="1"/>
      <c r="F35" s="1"/>
      <c r="G35" s="1"/>
      <c r="H35" s="1"/>
      <c r="I35" s="1"/>
      <c r="J35" s="1"/>
      <c r="K35" s="1"/>
      <c r="L35" s="1"/>
      <c r="M35" s="1"/>
      <c r="N35" s="1"/>
      <c r="O35" s="1"/>
    </row>
    <row r="36" spans="4:15" x14ac:dyDescent="0.3">
      <c r="D36" s="1"/>
      <c r="E36" s="1"/>
      <c r="F36" s="1"/>
      <c r="G36" s="1"/>
      <c r="H36" s="1"/>
      <c r="I36" s="1"/>
      <c r="J36" s="1"/>
      <c r="K36" s="1"/>
      <c r="L36" s="1"/>
      <c r="M36" s="1"/>
      <c r="N36" s="1"/>
      <c r="O36" s="1"/>
    </row>
    <row r="37" spans="4:15" x14ac:dyDescent="0.3">
      <c r="D37" s="1"/>
      <c r="E37" s="1"/>
      <c r="F37" s="1"/>
      <c r="G37" s="1"/>
      <c r="H37" s="1"/>
      <c r="I37" s="1"/>
      <c r="J37" s="1"/>
      <c r="K37" s="1"/>
      <c r="L37" s="1"/>
      <c r="M37" s="1"/>
      <c r="N37" s="1"/>
      <c r="O37" s="1"/>
    </row>
    <row r="38" spans="4:15" x14ac:dyDescent="0.3">
      <c r="D38" s="1"/>
      <c r="E38" s="1"/>
      <c r="F38" s="1"/>
      <c r="G38" s="1"/>
      <c r="H38" s="1"/>
      <c r="I38" s="1"/>
      <c r="J38" s="1"/>
      <c r="K38" s="1"/>
      <c r="L38" s="1"/>
      <c r="M38" s="1"/>
      <c r="N38" s="1"/>
      <c r="O38" s="1"/>
    </row>
    <row r="39" spans="4:15" x14ac:dyDescent="0.3">
      <c r="D39" s="1"/>
      <c r="E39" s="1"/>
      <c r="F39" s="1"/>
      <c r="G39" s="1"/>
      <c r="H39" s="1"/>
      <c r="I39" s="1"/>
      <c r="J39" s="1"/>
      <c r="K39" s="1"/>
      <c r="L39" s="1"/>
      <c r="M39" s="1"/>
      <c r="N39" s="1"/>
      <c r="O39" s="1"/>
    </row>
    <row r="40" spans="4:15" x14ac:dyDescent="0.3">
      <c r="D40" s="1"/>
      <c r="E40" s="1"/>
      <c r="F40" s="1"/>
      <c r="G40" s="1"/>
      <c r="H40" s="1"/>
      <c r="I40" s="1"/>
      <c r="J40" s="1"/>
      <c r="K40" s="1"/>
      <c r="L40" s="1"/>
      <c r="M40" s="1"/>
      <c r="N40" s="1"/>
      <c r="O40" s="1"/>
    </row>
    <row r="41" spans="4:15" x14ac:dyDescent="0.3">
      <c r="D41" s="1"/>
      <c r="E41" s="1"/>
      <c r="F41" s="1"/>
      <c r="G41" s="1"/>
      <c r="H41" s="1"/>
      <c r="I41" s="1"/>
      <c r="J41" s="1"/>
      <c r="K41" s="1"/>
      <c r="L41" s="1"/>
      <c r="M41" s="1"/>
      <c r="N41" s="1"/>
      <c r="O41" s="1"/>
    </row>
    <row r="42" spans="4:15" x14ac:dyDescent="0.3">
      <c r="D42" s="1"/>
      <c r="E42" s="1"/>
      <c r="F42" s="1"/>
      <c r="G42" s="1"/>
      <c r="H42" s="1"/>
      <c r="I42" s="1"/>
      <c r="J42" s="1"/>
      <c r="K42" s="1"/>
      <c r="L42" s="1"/>
      <c r="M42" s="1"/>
      <c r="N42" s="1"/>
      <c r="O42" s="1"/>
    </row>
    <row r="43" spans="4:15" x14ac:dyDescent="0.3">
      <c r="D43" s="1"/>
      <c r="E43" s="1"/>
      <c r="F43" s="1"/>
      <c r="G43" s="1"/>
      <c r="H43" s="1"/>
      <c r="I43" s="1"/>
      <c r="J43" s="1"/>
      <c r="K43" s="1"/>
      <c r="L43" s="1"/>
      <c r="M43" s="1"/>
      <c r="N43" s="1"/>
      <c r="O43" s="1"/>
    </row>
    <row r="44" spans="4:15" x14ac:dyDescent="0.3">
      <c r="D44" s="1"/>
      <c r="E44" s="1"/>
      <c r="F44" s="1"/>
      <c r="G44" s="1"/>
      <c r="H44" s="1"/>
      <c r="I44" s="1"/>
      <c r="J44" s="1"/>
      <c r="K44" s="1"/>
      <c r="L44" s="1"/>
      <c r="M44" s="1"/>
      <c r="N44" s="1"/>
      <c r="O44" s="1"/>
    </row>
    <row r="45" spans="4:15" x14ac:dyDescent="0.3">
      <c r="D45" s="1"/>
      <c r="E45" s="1"/>
      <c r="F45" s="1"/>
      <c r="G45" s="1"/>
      <c r="H45" s="1"/>
      <c r="I45" s="1"/>
      <c r="J45" s="1"/>
      <c r="K45" s="1"/>
      <c r="L45" s="1"/>
      <c r="M45" s="1"/>
      <c r="N45" s="1"/>
      <c r="O45" s="1"/>
    </row>
    <row r="46" spans="4:15" x14ac:dyDescent="0.3">
      <c r="D46" s="1"/>
      <c r="E46" s="1"/>
      <c r="F46" s="1"/>
      <c r="G46" s="1"/>
      <c r="H46" s="1"/>
      <c r="I46" s="1"/>
      <c r="J46" s="1"/>
      <c r="K46" s="1"/>
      <c r="L46" s="1"/>
      <c r="M46" s="1"/>
      <c r="N46" s="1"/>
      <c r="O46" s="1"/>
    </row>
    <row r="47" spans="4:15" x14ac:dyDescent="0.3">
      <c r="D47" s="1"/>
      <c r="E47" s="1"/>
      <c r="F47" s="1"/>
      <c r="G47" s="1"/>
      <c r="H47" s="1"/>
      <c r="I47" s="1"/>
      <c r="J47" s="1"/>
      <c r="K47" s="1"/>
      <c r="L47" s="1"/>
      <c r="M47" s="1"/>
      <c r="N47" s="1"/>
      <c r="O47" s="1"/>
    </row>
  </sheetData>
  <mergeCells count="2">
    <mergeCell ref="B11:B13"/>
    <mergeCell ref="B16:B20"/>
  </mergeCells>
  <pageMargins left="0.7" right="0.7" top="0.75" bottom="0.75" header="0.3" footer="0.3"/>
  <pageSetup paperSize="9" scale="9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
  <sheetViews>
    <sheetView showGridLines="0" showRowColHeaders="0" zoomScale="102" zoomScaleNormal="102" workbookViewId="0">
      <selection activeCell="T18" sqref="T18"/>
    </sheetView>
  </sheetViews>
  <sheetFormatPr defaultRowHeight="14.4" x14ac:dyDescent="0.3"/>
  <sheetData/>
  <sheetProtection algorithmName="SHA-512" hashValue="F6ljdwnz9KuBqXg8PpOg9C6e3dlXL+o3NVREZ5GjW0JavVds2TwsRhlAH/Pf23cz9uYxFTpzfi/uj2NBq+Y4NA==" saltValue="oG3N7/P1bcA/3Ryn4GkDoQ==" spinCount="100000" sheet="1" objects="1" scenarios="1" selectLockedCells="1" selectUnlockedCells="1"/>
  <pageMargins left="0.7" right="0.7" top="0.75" bottom="0.75" header="0.3" footer="0.3"/>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T55"/>
  <sheetViews>
    <sheetView showGridLines="0" zoomScale="62" zoomScaleNormal="62" workbookViewId="0">
      <selection activeCell="Z9" sqref="Z9"/>
    </sheetView>
  </sheetViews>
  <sheetFormatPr defaultRowHeight="14.4" x14ac:dyDescent="0.3"/>
  <cols>
    <col min="1" max="1" width="3.88671875" customWidth="1"/>
    <col min="2" max="2" width="4.44140625" customWidth="1"/>
    <col min="3" max="3" width="17.6640625" customWidth="1"/>
    <col min="17" max="17" width="2.33203125" customWidth="1"/>
  </cols>
  <sheetData>
    <row r="1" spans="2:20" ht="4.95" customHeight="1" x14ac:dyDescent="0.3"/>
    <row r="8" spans="2:20" ht="15" thickBot="1" x14ac:dyDescent="0.35"/>
    <row r="9" spans="2:20" x14ac:dyDescent="0.3">
      <c r="B9" s="5"/>
      <c r="C9" s="13">
        <f>Inkomsten!C9</f>
        <v>2025</v>
      </c>
      <c r="D9" s="8" t="s">
        <v>1</v>
      </c>
      <c r="E9" s="8" t="s">
        <v>2</v>
      </c>
      <c r="F9" s="8" t="s">
        <v>3</v>
      </c>
      <c r="G9" s="8" t="s">
        <v>4</v>
      </c>
      <c r="H9" s="8" t="s">
        <v>5</v>
      </c>
      <c r="I9" s="8" t="s">
        <v>6</v>
      </c>
      <c r="J9" s="8" t="s">
        <v>7</v>
      </c>
      <c r="K9" s="8" t="s">
        <v>8</v>
      </c>
      <c r="L9" s="8" t="s">
        <v>9</v>
      </c>
      <c r="M9" s="8" t="s">
        <v>10</v>
      </c>
      <c r="N9" s="8" t="s">
        <v>11</v>
      </c>
      <c r="O9" s="8" t="s">
        <v>12</v>
      </c>
      <c r="P9" s="35" t="s">
        <v>13</v>
      </c>
      <c r="Q9" s="38"/>
      <c r="R9" s="135" t="s">
        <v>31</v>
      </c>
      <c r="S9" s="136"/>
      <c r="T9" s="137"/>
    </row>
    <row r="10" spans="2:20" ht="15" customHeight="1" thickBot="1" x14ac:dyDescent="0.35">
      <c r="B10" s="91" t="s">
        <v>32</v>
      </c>
      <c r="C10" s="2" t="s">
        <v>33</v>
      </c>
      <c r="D10" s="41">
        <v>0</v>
      </c>
      <c r="E10" s="41">
        <v>0</v>
      </c>
      <c r="F10" s="41">
        <v>0</v>
      </c>
      <c r="G10" s="41">
        <v>0</v>
      </c>
      <c r="H10" s="41">
        <v>0</v>
      </c>
      <c r="I10" s="41">
        <v>0</v>
      </c>
      <c r="J10" s="41">
        <v>0</v>
      </c>
      <c r="K10" s="41">
        <v>0</v>
      </c>
      <c r="L10" s="41">
        <v>0</v>
      </c>
      <c r="M10" s="41">
        <v>0</v>
      </c>
      <c r="N10" s="41">
        <v>0</v>
      </c>
      <c r="O10" s="41">
        <v>0</v>
      </c>
      <c r="P10" s="36">
        <f>SUM(D10:O10)</f>
        <v>0</v>
      </c>
      <c r="Q10" s="39"/>
      <c r="R10" s="94">
        <v>0</v>
      </c>
      <c r="S10" s="95"/>
      <c r="T10" s="96"/>
    </row>
    <row r="11" spans="2:20" ht="15" customHeight="1" x14ac:dyDescent="0.3">
      <c r="B11" s="92"/>
      <c r="C11" s="3" t="s">
        <v>34</v>
      </c>
      <c r="D11" s="41">
        <v>0</v>
      </c>
      <c r="E11" s="41">
        <v>0</v>
      </c>
      <c r="F11" s="41">
        <v>0</v>
      </c>
      <c r="G11" s="41">
        <v>0</v>
      </c>
      <c r="H11" s="41">
        <v>0</v>
      </c>
      <c r="I11" s="41">
        <v>0</v>
      </c>
      <c r="J11" s="41">
        <v>0</v>
      </c>
      <c r="K11" s="41">
        <v>0</v>
      </c>
      <c r="L11" s="41">
        <v>0</v>
      </c>
      <c r="M11" s="41">
        <v>0</v>
      </c>
      <c r="N11" s="41">
        <v>0</v>
      </c>
      <c r="O11" s="41">
        <v>0</v>
      </c>
      <c r="P11" s="36">
        <f t="shared" ref="P11:P29" si="0">SUM(D11:O11)</f>
        <v>0</v>
      </c>
      <c r="Q11" s="39"/>
    </row>
    <row r="12" spans="2:20" ht="15" customHeight="1" x14ac:dyDescent="0.3">
      <c r="B12" s="93"/>
      <c r="C12" s="3" t="s">
        <v>35</v>
      </c>
      <c r="D12" s="41">
        <v>0</v>
      </c>
      <c r="E12" s="41">
        <v>0</v>
      </c>
      <c r="F12" s="41">
        <v>0</v>
      </c>
      <c r="G12" s="41">
        <v>0</v>
      </c>
      <c r="H12" s="41">
        <v>0</v>
      </c>
      <c r="I12" s="41">
        <v>0</v>
      </c>
      <c r="J12" s="41">
        <v>0</v>
      </c>
      <c r="K12" s="41">
        <v>0</v>
      </c>
      <c r="L12" s="41">
        <v>0</v>
      </c>
      <c r="M12" s="41">
        <v>0</v>
      </c>
      <c r="N12" s="41">
        <v>0</v>
      </c>
      <c r="O12" s="41">
        <v>0</v>
      </c>
      <c r="P12" s="36">
        <f t="shared" si="0"/>
        <v>0</v>
      </c>
      <c r="Q12" s="39"/>
    </row>
    <row r="13" spans="2:20" ht="15" customHeight="1" x14ac:dyDescent="0.3">
      <c r="B13" s="91" t="s">
        <v>16</v>
      </c>
      <c r="C13" s="4" t="s">
        <v>36</v>
      </c>
      <c r="D13" s="41">
        <v>0</v>
      </c>
      <c r="E13" s="41">
        <v>0</v>
      </c>
      <c r="F13" s="41">
        <v>0</v>
      </c>
      <c r="G13" s="41">
        <v>0</v>
      </c>
      <c r="H13" s="41">
        <v>0</v>
      </c>
      <c r="I13" s="41">
        <v>0</v>
      </c>
      <c r="J13" s="41">
        <v>0</v>
      </c>
      <c r="K13" s="41">
        <v>0</v>
      </c>
      <c r="L13" s="41">
        <v>0</v>
      </c>
      <c r="M13" s="41">
        <v>0</v>
      </c>
      <c r="N13" s="41">
        <v>0</v>
      </c>
      <c r="O13" s="41">
        <v>0</v>
      </c>
      <c r="P13" s="36">
        <f t="shared" si="0"/>
        <v>0</v>
      </c>
      <c r="Q13" s="39"/>
    </row>
    <row r="14" spans="2:20" ht="15" customHeight="1" x14ac:dyDescent="0.3">
      <c r="B14" s="92"/>
      <c r="C14" s="6" t="s">
        <v>37</v>
      </c>
      <c r="D14" s="41">
        <v>0</v>
      </c>
      <c r="E14" s="41">
        <v>0</v>
      </c>
      <c r="F14" s="41">
        <v>0</v>
      </c>
      <c r="G14" s="41">
        <v>0</v>
      </c>
      <c r="H14" s="41">
        <v>0</v>
      </c>
      <c r="I14" s="41">
        <v>0</v>
      </c>
      <c r="J14" s="41">
        <v>0</v>
      </c>
      <c r="K14" s="41">
        <v>0</v>
      </c>
      <c r="L14" s="41">
        <v>0</v>
      </c>
      <c r="M14" s="41">
        <v>0</v>
      </c>
      <c r="N14" s="41">
        <v>0</v>
      </c>
      <c r="O14" s="41">
        <v>0</v>
      </c>
      <c r="P14" s="36">
        <f t="shared" si="0"/>
        <v>0</v>
      </c>
      <c r="Q14" s="39"/>
    </row>
    <row r="15" spans="2:20" ht="15" customHeight="1" x14ac:dyDescent="0.3">
      <c r="B15" s="93"/>
      <c r="C15" s="4" t="s">
        <v>38</v>
      </c>
      <c r="D15" s="41">
        <v>0</v>
      </c>
      <c r="E15" s="41">
        <v>0</v>
      </c>
      <c r="F15" s="41">
        <v>0</v>
      </c>
      <c r="G15" s="41">
        <v>0</v>
      </c>
      <c r="H15" s="41">
        <v>0</v>
      </c>
      <c r="I15" s="41">
        <v>0</v>
      </c>
      <c r="J15" s="41">
        <v>0</v>
      </c>
      <c r="K15" s="41">
        <v>0</v>
      </c>
      <c r="L15" s="41">
        <v>0</v>
      </c>
      <c r="M15" s="41">
        <v>0</v>
      </c>
      <c r="N15" s="41">
        <v>0</v>
      </c>
      <c r="O15" s="41">
        <v>0</v>
      </c>
      <c r="P15" s="36">
        <f t="shared" si="0"/>
        <v>0</v>
      </c>
      <c r="Q15" s="39"/>
    </row>
    <row r="16" spans="2:20" ht="15" customHeight="1" x14ac:dyDescent="0.3">
      <c r="B16" s="91" t="s">
        <v>20</v>
      </c>
      <c r="C16" s="3" t="s">
        <v>39</v>
      </c>
      <c r="D16" s="41">
        <v>0</v>
      </c>
      <c r="E16" s="41">
        <v>0</v>
      </c>
      <c r="F16" s="41">
        <v>0</v>
      </c>
      <c r="G16" s="41">
        <v>0</v>
      </c>
      <c r="H16" s="41">
        <v>0</v>
      </c>
      <c r="I16" s="41">
        <v>0</v>
      </c>
      <c r="J16" s="41">
        <v>0</v>
      </c>
      <c r="K16" s="41">
        <v>0</v>
      </c>
      <c r="L16" s="41">
        <v>0</v>
      </c>
      <c r="M16" s="41">
        <v>0</v>
      </c>
      <c r="N16" s="41">
        <v>0</v>
      </c>
      <c r="O16" s="41">
        <v>0</v>
      </c>
      <c r="P16" s="36">
        <f t="shared" si="0"/>
        <v>0</v>
      </c>
      <c r="Q16" s="39"/>
    </row>
    <row r="17" spans="2:17" x14ac:dyDescent="0.3">
      <c r="B17" s="92"/>
      <c r="C17" s="3" t="s">
        <v>40</v>
      </c>
      <c r="D17" s="41">
        <v>0</v>
      </c>
      <c r="E17" s="41">
        <v>0</v>
      </c>
      <c r="F17" s="41">
        <v>0</v>
      </c>
      <c r="G17" s="41">
        <v>0</v>
      </c>
      <c r="H17" s="41">
        <v>0</v>
      </c>
      <c r="I17" s="41">
        <v>0</v>
      </c>
      <c r="J17" s="41">
        <v>0</v>
      </c>
      <c r="K17" s="41">
        <v>0</v>
      </c>
      <c r="L17" s="41">
        <v>0</v>
      </c>
      <c r="M17" s="41">
        <v>0</v>
      </c>
      <c r="N17" s="41">
        <v>0</v>
      </c>
      <c r="O17" s="41">
        <v>0</v>
      </c>
      <c r="P17" s="36">
        <f t="shared" si="0"/>
        <v>0</v>
      </c>
      <c r="Q17" s="39"/>
    </row>
    <row r="18" spans="2:17" x14ac:dyDescent="0.3">
      <c r="B18" s="92"/>
      <c r="C18" s="3" t="s">
        <v>41</v>
      </c>
      <c r="D18" s="41">
        <v>0</v>
      </c>
      <c r="E18" s="41">
        <v>0</v>
      </c>
      <c r="F18" s="41">
        <v>0</v>
      </c>
      <c r="G18" s="41">
        <v>0</v>
      </c>
      <c r="H18" s="41">
        <v>0</v>
      </c>
      <c r="I18" s="41">
        <v>0</v>
      </c>
      <c r="J18" s="41">
        <v>0</v>
      </c>
      <c r="K18" s="41">
        <v>0</v>
      </c>
      <c r="L18" s="41">
        <v>0</v>
      </c>
      <c r="M18" s="41">
        <v>0</v>
      </c>
      <c r="N18" s="41">
        <v>0</v>
      </c>
      <c r="O18" s="41">
        <v>0</v>
      </c>
      <c r="P18" s="36">
        <f t="shared" si="0"/>
        <v>0</v>
      </c>
      <c r="Q18" s="39"/>
    </row>
    <row r="19" spans="2:17" x14ac:dyDescent="0.3">
      <c r="B19" s="92"/>
      <c r="C19" s="3" t="s">
        <v>42</v>
      </c>
      <c r="D19" s="41">
        <v>0</v>
      </c>
      <c r="E19" s="41">
        <v>0</v>
      </c>
      <c r="F19" s="41">
        <v>0</v>
      </c>
      <c r="G19" s="41">
        <v>0</v>
      </c>
      <c r="H19" s="41">
        <v>0</v>
      </c>
      <c r="I19" s="41">
        <v>0</v>
      </c>
      <c r="J19" s="41">
        <v>0</v>
      </c>
      <c r="K19" s="41">
        <v>0</v>
      </c>
      <c r="L19" s="41">
        <v>0</v>
      </c>
      <c r="M19" s="41">
        <v>0</v>
      </c>
      <c r="N19" s="41">
        <v>0</v>
      </c>
      <c r="O19" s="41">
        <v>0</v>
      </c>
      <c r="P19" s="36">
        <f t="shared" si="0"/>
        <v>0</v>
      </c>
      <c r="Q19" s="39"/>
    </row>
    <row r="20" spans="2:17" x14ac:dyDescent="0.3">
      <c r="B20" s="93"/>
      <c r="C20" s="3" t="s">
        <v>43</v>
      </c>
      <c r="D20" s="41">
        <v>0</v>
      </c>
      <c r="E20" s="41">
        <v>0</v>
      </c>
      <c r="F20" s="41">
        <v>0</v>
      </c>
      <c r="G20" s="41">
        <v>0</v>
      </c>
      <c r="H20" s="41">
        <v>0</v>
      </c>
      <c r="I20" s="41">
        <v>0</v>
      </c>
      <c r="J20" s="41">
        <v>0</v>
      </c>
      <c r="K20" s="41">
        <v>0</v>
      </c>
      <c r="L20" s="41">
        <v>0</v>
      </c>
      <c r="M20" s="41">
        <v>0</v>
      </c>
      <c r="N20" s="41">
        <v>0</v>
      </c>
      <c r="O20" s="41">
        <v>0</v>
      </c>
      <c r="P20" s="36">
        <f t="shared" si="0"/>
        <v>0</v>
      </c>
      <c r="Q20" s="39"/>
    </row>
    <row r="21" spans="2:17" x14ac:dyDescent="0.3">
      <c r="B21" s="91" t="s">
        <v>44</v>
      </c>
      <c r="C21" s="4" t="s">
        <v>45</v>
      </c>
      <c r="D21" s="41">
        <v>0</v>
      </c>
      <c r="E21" s="41">
        <v>0</v>
      </c>
      <c r="F21" s="41">
        <v>0</v>
      </c>
      <c r="G21" s="41">
        <v>0</v>
      </c>
      <c r="H21" s="41">
        <v>0</v>
      </c>
      <c r="I21" s="41">
        <v>0</v>
      </c>
      <c r="J21" s="41">
        <v>0</v>
      </c>
      <c r="K21" s="41">
        <v>0</v>
      </c>
      <c r="L21" s="41">
        <v>0</v>
      </c>
      <c r="M21" s="41">
        <v>0</v>
      </c>
      <c r="N21" s="41">
        <v>0</v>
      </c>
      <c r="O21" s="41">
        <v>0</v>
      </c>
      <c r="P21" s="36">
        <f t="shared" si="0"/>
        <v>0</v>
      </c>
      <c r="Q21" s="39"/>
    </row>
    <row r="22" spans="2:17" x14ac:dyDescent="0.3">
      <c r="B22" s="92"/>
      <c r="C22" s="4" t="s">
        <v>46</v>
      </c>
      <c r="D22" s="41">
        <v>0</v>
      </c>
      <c r="E22" s="41">
        <v>0</v>
      </c>
      <c r="F22" s="41">
        <v>0</v>
      </c>
      <c r="G22" s="41">
        <v>0</v>
      </c>
      <c r="H22" s="41">
        <v>0</v>
      </c>
      <c r="I22" s="41">
        <v>0</v>
      </c>
      <c r="J22" s="41">
        <v>0</v>
      </c>
      <c r="K22" s="41">
        <v>0</v>
      </c>
      <c r="L22" s="41">
        <v>0</v>
      </c>
      <c r="M22" s="41">
        <v>0</v>
      </c>
      <c r="N22" s="41">
        <v>0</v>
      </c>
      <c r="O22" s="41">
        <v>0</v>
      </c>
      <c r="P22" s="36">
        <f t="shared" si="0"/>
        <v>0</v>
      </c>
      <c r="Q22" s="39"/>
    </row>
    <row r="23" spans="2:17" ht="30" customHeight="1" x14ac:dyDescent="0.3">
      <c r="B23" s="93"/>
      <c r="C23" s="4" t="s">
        <v>47</v>
      </c>
      <c r="D23" s="41">
        <v>0</v>
      </c>
      <c r="E23" s="41">
        <v>0</v>
      </c>
      <c r="F23" s="41">
        <v>0</v>
      </c>
      <c r="G23" s="41">
        <v>0</v>
      </c>
      <c r="H23" s="41">
        <v>0</v>
      </c>
      <c r="I23" s="41">
        <v>0</v>
      </c>
      <c r="J23" s="41">
        <v>0</v>
      </c>
      <c r="K23" s="41">
        <v>0</v>
      </c>
      <c r="L23" s="41">
        <v>0</v>
      </c>
      <c r="M23" s="41">
        <v>0</v>
      </c>
      <c r="N23" s="41">
        <v>0</v>
      </c>
      <c r="O23" s="41">
        <v>0</v>
      </c>
      <c r="P23" s="36">
        <f t="shared" si="0"/>
        <v>0</v>
      </c>
      <c r="Q23" s="39"/>
    </row>
    <row r="24" spans="2:17" ht="15" customHeight="1" x14ac:dyDescent="0.3">
      <c r="B24" s="91" t="s">
        <v>24</v>
      </c>
      <c r="C24" s="3" t="s">
        <v>48</v>
      </c>
      <c r="D24" s="41">
        <v>0</v>
      </c>
      <c r="E24" s="41">
        <v>0</v>
      </c>
      <c r="F24" s="41">
        <v>0</v>
      </c>
      <c r="G24" s="41">
        <v>0</v>
      </c>
      <c r="H24" s="41">
        <v>0</v>
      </c>
      <c r="I24" s="41">
        <v>0</v>
      </c>
      <c r="J24" s="41">
        <v>0</v>
      </c>
      <c r="K24" s="41">
        <v>0</v>
      </c>
      <c r="L24" s="41">
        <v>0</v>
      </c>
      <c r="M24" s="41">
        <v>0</v>
      </c>
      <c r="N24" s="41">
        <v>0</v>
      </c>
      <c r="O24" s="41">
        <v>0</v>
      </c>
      <c r="P24" s="36">
        <f t="shared" si="0"/>
        <v>0</v>
      </c>
      <c r="Q24" s="39"/>
    </row>
    <row r="25" spans="2:17" ht="15" customHeight="1" x14ac:dyDescent="0.3">
      <c r="B25" s="92"/>
      <c r="C25" s="2" t="s">
        <v>49</v>
      </c>
      <c r="D25" s="41">
        <v>0</v>
      </c>
      <c r="E25" s="41">
        <v>0</v>
      </c>
      <c r="F25" s="41">
        <v>0</v>
      </c>
      <c r="G25" s="41">
        <v>0</v>
      </c>
      <c r="H25" s="41">
        <v>0</v>
      </c>
      <c r="I25" s="41">
        <v>0</v>
      </c>
      <c r="J25" s="41">
        <v>0</v>
      </c>
      <c r="K25" s="41">
        <v>0</v>
      </c>
      <c r="L25" s="41">
        <v>0</v>
      </c>
      <c r="M25" s="41">
        <v>0</v>
      </c>
      <c r="N25" s="41">
        <v>0</v>
      </c>
      <c r="O25" s="41">
        <v>0</v>
      </c>
      <c r="P25" s="36">
        <f t="shared" si="0"/>
        <v>0</v>
      </c>
      <c r="Q25" s="39"/>
    </row>
    <row r="26" spans="2:17" ht="28.8" x14ac:dyDescent="0.3">
      <c r="B26" s="92"/>
      <c r="C26" s="2" t="s">
        <v>50</v>
      </c>
      <c r="D26" s="41">
        <v>0</v>
      </c>
      <c r="E26" s="41">
        <v>0</v>
      </c>
      <c r="F26" s="41">
        <v>0</v>
      </c>
      <c r="G26" s="41">
        <v>0</v>
      </c>
      <c r="H26" s="41">
        <v>0</v>
      </c>
      <c r="I26" s="41">
        <v>0</v>
      </c>
      <c r="J26" s="41">
        <v>0</v>
      </c>
      <c r="K26" s="41">
        <v>0</v>
      </c>
      <c r="L26" s="41">
        <v>0</v>
      </c>
      <c r="M26" s="41">
        <v>0</v>
      </c>
      <c r="N26" s="41">
        <v>0</v>
      </c>
      <c r="O26" s="41">
        <v>0</v>
      </c>
      <c r="P26" s="36">
        <f t="shared" si="0"/>
        <v>0</v>
      </c>
      <c r="Q26" s="39"/>
    </row>
    <row r="27" spans="2:17" x14ac:dyDescent="0.3">
      <c r="B27" s="92"/>
      <c r="C27" s="2" t="s">
        <v>51</v>
      </c>
      <c r="D27" s="41">
        <v>0</v>
      </c>
      <c r="E27" s="41">
        <v>0</v>
      </c>
      <c r="F27" s="41">
        <v>0</v>
      </c>
      <c r="G27" s="41">
        <v>0</v>
      </c>
      <c r="H27" s="41">
        <v>0</v>
      </c>
      <c r="I27" s="41">
        <v>0</v>
      </c>
      <c r="J27" s="41">
        <v>0</v>
      </c>
      <c r="K27" s="41">
        <v>0</v>
      </c>
      <c r="L27" s="41">
        <v>0</v>
      </c>
      <c r="M27" s="41">
        <v>0</v>
      </c>
      <c r="N27" s="41">
        <v>0</v>
      </c>
      <c r="O27" s="41">
        <v>0</v>
      </c>
      <c r="P27" s="36">
        <f t="shared" si="0"/>
        <v>0</v>
      </c>
      <c r="Q27" s="39"/>
    </row>
    <row r="28" spans="2:17" ht="57" customHeight="1" x14ac:dyDescent="0.3">
      <c r="B28" s="68" t="s">
        <v>52</v>
      </c>
      <c r="C28" s="37" t="s">
        <v>53</v>
      </c>
      <c r="D28" s="41">
        <v>0</v>
      </c>
      <c r="E28" s="41">
        <v>0</v>
      </c>
      <c r="F28" s="41">
        <v>0</v>
      </c>
      <c r="G28" s="41">
        <v>0</v>
      </c>
      <c r="H28" s="41">
        <v>0</v>
      </c>
      <c r="I28" s="41">
        <v>0</v>
      </c>
      <c r="J28" s="41">
        <v>0</v>
      </c>
      <c r="K28" s="41">
        <v>0</v>
      </c>
      <c r="L28" s="41">
        <v>0</v>
      </c>
      <c r="M28" s="41">
        <v>0</v>
      </c>
      <c r="N28" s="41">
        <v>0</v>
      </c>
      <c r="O28" s="41">
        <v>0</v>
      </c>
      <c r="P28" s="36">
        <f t="shared" si="0"/>
        <v>0</v>
      </c>
      <c r="Q28" s="39"/>
    </row>
    <row r="29" spans="2:17" x14ac:dyDescent="0.3">
      <c r="C29" s="8" t="s">
        <v>30</v>
      </c>
      <c r="D29" s="7">
        <f>SUM(D10:D28)</f>
        <v>0</v>
      </c>
      <c r="E29" s="7">
        <f t="shared" ref="E29:O29" si="1">SUM(E10:E28)</f>
        <v>0</v>
      </c>
      <c r="F29" s="7">
        <f t="shared" si="1"/>
        <v>0</v>
      </c>
      <c r="G29" s="7">
        <f t="shared" si="1"/>
        <v>0</v>
      </c>
      <c r="H29" s="7">
        <f t="shared" si="1"/>
        <v>0</v>
      </c>
      <c r="I29" s="7">
        <f t="shared" si="1"/>
        <v>0</v>
      </c>
      <c r="J29" s="7">
        <f t="shared" si="1"/>
        <v>0</v>
      </c>
      <c r="K29" s="7">
        <f t="shared" si="1"/>
        <v>0</v>
      </c>
      <c r="L29" s="7">
        <f t="shared" si="1"/>
        <v>0</v>
      </c>
      <c r="M29" s="7">
        <f t="shared" si="1"/>
        <v>0</v>
      </c>
      <c r="N29" s="7">
        <f t="shared" si="1"/>
        <v>0</v>
      </c>
      <c r="O29" s="7">
        <f t="shared" si="1"/>
        <v>0</v>
      </c>
      <c r="P29" s="36">
        <f t="shared" si="0"/>
        <v>0</v>
      </c>
      <c r="Q29" s="39"/>
    </row>
    <row r="30" spans="2:17" x14ac:dyDescent="0.3">
      <c r="D30" s="1"/>
      <c r="E30" s="1"/>
      <c r="F30" s="1"/>
      <c r="G30" s="1"/>
      <c r="H30" s="1"/>
      <c r="I30" s="1"/>
      <c r="J30" s="1"/>
      <c r="K30" s="1"/>
      <c r="L30" s="1"/>
      <c r="M30" s="1"/>
      <c r="N30" s="1"/>
      <c r="O30" s="1"/>
    </row>
    <row r="31" spans="2:17" x14ac:dyDescent="0.3">
      <c r="D31" s="1"/>
      <c r="E31" s="1"/>
      <c r="F31" s="1"/>
      <c r="G31" s="1"/>
      <c r="H31" s="1"/>
      <c r="I31" s="1"/>
      <c r="J31" s="1"/>
      <c r="K31" s="1"/>
      <c r="L31" s="1"/>
      <c r="M31" s="1"/>
      <c r="N31" s="1"/>
      <c r="O31" s="1"/>
    </row>
    <row r="32" spans="2:17" x14ac:dyDescent="0.3">
      <c r="D32" s="1"/>
      <c r="E32" s="1"/>
      <c r="F32" s="1"/>
      <c r="G32" s="1"/>
      <c r="H32" s="1"/>
      <c r="I32" s="1"/>
      <c r="J32" s="1"/>
      <c r="K32" s="1"/>
      <c r="L32" s="1"/>
      <c r="M32" s="1"/>
      <c r="N32" s="1"/>
      <c r="O32" s="1"/>
    </row>
    <row r="33" spans="4:15" x14ac:dyDescent="0.3">
      <c r="D33" s="1"/>
      <c r="E33" s="1"/>
      <c r="F33" s="1"/>
      <c r="G33" s="1"/>
      <c r="H33" s="1"/>
      <c r="I33" s="1"/>
      <c r="J33" s="1"/>
      <c r="K33" s="1"/>
      <c r="L33" s="1"/>
      <c r="M33" s="1"/>
      <c r="N33" s="1"/>
      <c r="O33" s="1"/>
    </row>
    <row r="34" spans="4:15" x14ac:dyDescent="0.3">
      <c r="D34" s="1"/>
      <c r="E34" s="1"/>
      <c r="F34" s="1"/>
      <c r="G34" s="1"/>
      <c r="H34" s="1"/>
      <c r="I34" s="1"/>
      <c r="J34" s="1"/>
      <c r="K34" s="1"/>
      <c r="L34" s="1"/>
      <c r="M34" s="1"/>
      <c r="N34" s="1"/>
      <c r="O34" s="1"/>
    </row>
    <row r="35" spans="4:15" x14ac:dyDescent="0.3">
      <c r="D35" s="1"/>
      <c r="E35" s="1"/>
      <c r="F35" s="1"/>
      <c r="G35" s="1"/>
      <c r="H35" s="1"/>
      <c r="I35" s="1"/>
      <c r="J35" s="1"/>
      <c r="K35" s="1"/>
      <c r="L35" s="1"/>
      <c r="M35" s="1"/>
      <c r="N35" s="1"/>
      <c r="O35" s="1"/>
    </row>
    <row r="36" spans="4:15" x14ac:dyDescent="0.3">
      <c r="D36" s="1"/>
      <c r="E36" s="1"/>
      <c r="F36" s="1"/>
      <c r="G36" s="1"/>
      <c r="H36" s="1"/>
      <c r="I36" s="1"/>
      <c r="J36" s="1"/>
      <c r="K36" s="1"/>
      <c r="L36" s="1"/>
      <c r="M36" s="1"/>
      <c r="N36" s="1"/>
      <c r="O36" s="1"/>
    </row>
    <row r="37" spans="4:15" x14ac:dyDescent="0.3">
      <c r="D37" s="1"/>
      <c r="E37" s="1"/>
      <c r="F37" s="1"/>
      <c r="G37" s="1"/>
      <c r="H37" s="1"/>
      <c r="I37" s="1"/>
      <c r="J37" s="1"/>
      <c r="K37" s="1"/>
      <c r="L37" s="1"/>
      <c r="M37" s="1"/>
      <c r="N37" s="1"/>
      <c r="O37" s="1"/>
    </row>
    <row r="38" spans="4:15" x14ac:dyDescent="0.3">
      <c r="D38" s="1"/>
      <c r="E38" s="1"/>
      <c r="F38" s="1"/>
      <c r="G38" s="1"/>
      <c r="H38" s="1"/>
      <c r="I38" s="1"/>
      <c r="J38" s="1"/>
      <c r="K38" s="1"/>
      <c r="L38" s="1"/>
      <c r="M38" s="1"/>
      <c r="N38" s="1"/>
      <c r="O38" s="1"/>
    </row>
    <row r="39" spans="4:15" x14ac:dyDescent="0.3">
      <c r="D39" s="1"/>
      <c r="E39" s="1"/>
      <c r="F39" s="1"/>
      <c r="G39" s="1"/>
      <c r="H39" s="1"/>
      <c r="I39" s="1"/>
      <c r="J39" s="1"/>
      <c r="K39" s="1"/>
      <c r="L39" s="1"/>
      <c r="M39" s="1"/>
      <c r="N39" s="1"/>
      <c r="O39" s="1"/>
    </row>
    <row r="40" spans="4:15" x14ac:dyDescent="0.3">
      <c r="D40" s="1"/>
      <c r="E40" s="1"/>
      <c r="F40" s="1"/>
      <c r="G40" s="1"/>
      <c r="H40" s="1"/>
      <c r="I40" s="1"/>
      <c r="J40" s="1"/>
      <c r="K40" s="1"/>
      <c r="L40" s="1"/>
      <c r="M40" s="1"/>
      <c r="N40" s="1"/>
      <c r="O40" s="1"/>
    </row>
    <row r="41" spans="4:15" x14ac:dyDescent="0.3">
      <c r="D41" s="1"/>
      <c r="E41" s="1"/>
      <c r="F41" s="1"/>
      <c r="G41" s="1"/>
      <c r="H41" s="1"/>
      <c r="I41" s="1"/>
      <c r="J41" s="1"/>
      <c r="K41" s="1"/>
      <c r="L41" s="1"/>
      <c r="M41" s="1"/>
      <c r="N41" s="1"/>
      <c r="O41" s="1"/>
    </row>
    <row r="42" spans="4:15" x14ac:dyDescent="0.3">
      <c r="D42" s="1"/>
      <c r="E42" s="1"/>
      <c r="F42" s="1"/>
      <c r="G42" s="1"/>
      <c r="H42" s="1"/>
      <c r="I42" s="1"/>
      <c r="J42" s="1"/>
      <c r="K42" s="1"/>
      <c r="L42" s="1"/>
      <c r="M42" s="1"/>
      <c r="N42" s="1"/>
      <c r="O42" s="1"/>
    </row>
    <row r="43" spans="4:15" x14ac:dyDescent="0.3">
      <c r="D43" s="1"/>
      <c r="E43" s="1"/>
      <c r="F43" s="1"/>
      <c r="G43" s="1"/>
      <c r="H43" s="1"/>
      <c r="I43" s="1"/>
      <c r="J43" s="1"/>
      <c r="K43" s="1"/>
      <c r="L43" s="1"/>
      <c r="M43" s="1"/>
      <c r="N43" s="1"/>
      <c r="O43" s="1"/>
    </row>
    <row r="44" spans="4:15" x14ac:dyDescent="0.3">
      <c r="D44" s="1"/>
      <c r="E44" s="1"/>
      <c r="F44" s="1"/>
      <c r="G44" s="1"/>
      <c r="H44" s="1"/>
      <c r="I44" s="1"/>
      <c r="J44" s="1"/>
      <c r="K44" s="1"/>
      <c r="L44" s="1"/>
      <c r="M44" s="1"/>
      <c r="N44" s="1"/>
      <c r="O44" s="1"/>
    </row>
    <row r="45" spans="4:15" x14ac:dyDescent="0.3">
      <c r="D45" s="1"/>
      <c r="E45" s="1"/>
      <c r="F45" s="1"/>
      <c r="G45" s="1"/>
      <c r="H45" s="1"/>
      <c r="I45" s="1"/>
      <c r="J45" s="1"/>
      <c r="K45" s="1"/>
      <c r="L45" s="1"/>
      <c r="M45" s="1"/>
      <c r="N45" s="1"/>
      <c r="O45" s="1"/>
    </row>
    <row r="46" spans="4:15" x14ac:dyDescent="0.3">
      <c r="D46" s="1"/>
      <c r="E46" s="1"/>
      <c r="F46" s="1"/>
      <c r="G46" s="1"/>
      <c r="H46" s="1"/>
      <c r="I46" s="1"/>
      <c r="J46" s="1"/>
      <c r="K46" s="1"/>
      <c r="L46" s="1"/>
      <c r="M46" s="1"/>
      <c r="N46" s="1"/>
      <c r="O46" s="1"/>
    </row>
    <row r="47" spans="4:15" x14ac:dyDescent="0.3">
      <c r="D47" s="1"/>
      <c r="E47" s="1"/>
      <c r="F47" s="1"/>
      <c r="G47" s="1"/>
      <c r="H47" s="1"/>
      <c r="I47" s="1"/>
      <c r="J47" s="1"/>
      <c r="K47" s="1"/>
      <c r="L47" s="1"/>
      <c r="M47" s="1"/>
      <c r="N47" s="1"/>
      <c r="O47" s="1"/>
    </row>
    <row r="48" spans="4:15" x14ac:dyDescent="0.3">
      <c r="D48" s="1"/>
      <c r="E48" s="1"/>
      <c r="F48" s="1"/>
      <c r="G48" s="1"/>
      <c r="H48" s="1"/>
      <c r="I48" s="1"/>
      <c r="J48" s="1"/>
      <c r="K48" s="1"/>
      <c r="L48" s="1"/>
      <c r="M48" s="1"/>
      <c r="N48" s="1"/>
      <c r="O48" s="1"/>
    </row>
    <row r="49" spans="4:15" x14ac:dyDescent="0.3">
      <c r="D49" s="1"/>
      <c r="E49" s="1"/>
      <c r="F49" s="1"/>
      <c r="G49" s="1"/>
      <c r="H49" s="1"/>
      <c r="I49" s="1"/>
      <c r="J49" s="1"/>
      <c r="K49" s="1"/>
      <c r="L49" s="1"/>
      <c r="M49" s="1"/>
      <c r="N49" s="1"/>
      <c r="O49" s="1"/>
    </row>
    <row r="50" spans="4:15" x14ac:dyDescent="0.3">
      <c r="D50" s="1"/>
      <c r="E50" s="1"/>
      <c r="F50" s="1"/>
      <c r="G50" s="1"/>
      <c r="H50" s="1"/>
      <c r="I50" s="1"/>
      <c r="J50" s="1"/>
      <c r="K50" s="1"/>
      <c r="L50" s="1"/>
      <c r="M50" s="1"/>
      <c r="N50" s="1"/>
      <c r="O50" s="1"/>
    </row>
    <row r="51" spans="4:15" x14ac:dyDescent="0.3">
      <c r="D51" s="1"/>
      <c r="E51" s="1"/>
      <c r="F51" s="1"/>
      <c r="G51" s="1"/>
      <c r="H51" s="1"/>
      <c r="I51" s="1"/>
      <c r="J51" s="1"/>
      <c r="K51" s="1"/>
      <c r="L51" s="1"/>
      <c r="M51" s="1"/>
      <c r="N51" s="1"/>
      <c r="O51" s="1"/>
    </row>
    <row r="52" spans="4:15" x14ac:dyDescent="0.3">
      <c r="D52" s="1"/>
      <c r="E52" s="1"/>
      <c r="F52" s="1"/>
      <c r="G52" s="1"/>
      <c r="H52" s="1"/>
      <c r="I52" s="1"/>
      <c r="J52" s="1"/>
      <c r="K52" s="1"/>
      <c r="L52" s="1"/>
      <c r="M52" s="1"/>
      <c r="N52" s="1"/>
      <c r="O52" s="1"/>
    </row>
    <row r="53" spans="4:15" x14ac:dyDescent="0.3">
      <c r="D53" s="1"/>
      <c r="E53" s="1"/>
      <c r="F53" s="1"/>
      <c r="G53" s="1"/>
      <c r="H53" s="1"/>
      <c r="I53" s="1"/>
      <c r="J53" s="1"/>
      <c r="K53" s="1"/>
      <c r="L53" s="1"/>
      <c r="M53" s="1"/>
      <c r="N53" s="1"/>
      <c r="O53" s="1"/>
    </row>
    <row r="54" spans="4:15" x14ac:dyDescent="0.3">
      <c r="D54" s="1"/>
      <c r="E54" s="1"/>
      <c r="F54" s="1"/>
      <c r="G54" s="1"/>
      <c r="H54" s="1"/>
      <c r="I54" s="1"/>
      <c r="J54" s="1"/>
      <c r="K54" s="1"/>
      <c r="L54" s="1"/>
      <c r="M54" s="1"/>
      <c r="N54" s="1"/>
      <c r="O54" s="1"/>
    </row>
    <row r="55" spans="4:15" x14ac:dyDescent="0.3">
      <c r="D55" s="1"/>
      <c r="E55" s="1"/>
      <c r="F55" s="1"/>
      <c r="G55" s="1"/>
      <c r="H55" s="1"/>
      <c r="I55" s="1"/>
      <c r="J55" s="1"/>
      <c r="K55" s="1"/>
      <c r="L55" s="1"/>
      <c r="M55" s="1"/>
      <c r="N55" s="1"/>
      <c r="O55" s="1"/>
    </row>
  </sheetData>
  <mergeCells count="7">
    <mergeCell ref="B21:B23"/>
    <mergeCell ref="B24:B27"/>
    <mergeCell ref="R9:T9"/>
    <mergeCell ref="R10:T10"/>
    <mergeCell ref="B10:B12"/>
    <mergeCell ref="B16:B20"/>
    <mergeCell ref="B13:B15"/>
  </mergeCells>
  <pageMargins left="0.7" right="0.7" top="0.75" bottom="0.75" header="0.3" footer="0.3"/>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
  <sheetViews>
    <sheetView showGridLines="0" showRowColHeaders="0" zoomScale="97" zoomScaleNormal="97" workbookViewId="0"/>
  </sheetViews>
  <sheetFormatPr defaultRowHeight="14.4" x14ac:dyDescent="0.3"/>
  <sheetData/>
  <sheetProtection algorithmName="SHA-512" hashValue="ZGq1tdpj5ZLGldHb15jLl0U4lsKFVCoB39U0zY+jfR6HL+a/CFO+zM/03nMTShDL+K+MGM0vjPHILHR4E8o3/A==" saltValue="P8O4eZrQ9CjLcCeBb+PJcg==" spinCount="100000" sheet="1" objects="1" scenarios="1"/>
  <pageMargins left="0.7" right="0.7" top="0.75" bottom="0.75" header="0.3" footer="0.3"/>
  <pageSetup paperSize="9" scale="9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P47"/>
  <sheetViews>
    <sheetView showGridLines="0" showRowColHeaders="0" topLeftCell="A6" zoomScale="80" zoomScaleNormal="80" workbookViewId="0">
      <selection activeCell="D10" sqref="D10:O20"/>
    </sheetView>
  </sheetViews>
  <sheetFormatPr defaultRowHeight="14.4" x14ac:dyDescent="0.3"/>
  <cols>
    <col min="1" max="1" width="3.88671875" customWidth="1"/>
    <col min="2" max="2" width="4.44140625" customWidth="1"/>
    <col min="3" max="3" width="16.33203125" customWidth="1"/>
  </cols>
  <sheetData>
    <row r="1" spans="1:16" ht="4.95" customHeight="1" x14ac:dyDescent="0.3"/>
    <row r="9" spans="1:16" x14ac:dyDescent="0.3">
      <c r="B9" s="5"/>
      <c r="C9" s="14">
        <v>2020</v>
      </c>
      <c r="D9" s="8" t="s">
        <v>1</v>
      </c>
      <c r="E9" s="8" t="s">
        <v>2</v>
      </c>
      <c r="F9" s="8" t="s">
        <v>3</v>
      </c>
      <c r="G9" s="8" t="s">
        <v>4</v>
      </c>
      <c r="H9" s="8" t="s">
        <v>5</v>
      </c>
      <c r="I9" s="8" t="s">
        <v>6</v>
      </c>
      <c r="J9" s="8" t="s">
        <v>7</v>
      </c>
      <c r="K9" s="8" t="s">
        <v>8</v>
      </c>
      <c r="L9" s="8" t="s">
        <v>9</v>
      </c>
      <c r="M9" s="8" t="s">
        <v>10</v>
      </c>
      <c r="N9" s="8" t="s">
        <v>11</v>
      </c>
      <c r="O9" s="8" t="s">
        <v>12</v>
      </c>
      <c r="P9" s="8" t="s">
        <v>13</v>
      </c>
    </row>
    <row r="10" spans="1:16" ht="34.950000000000003" customHeight="1" x14ac:dyDescent="0.3">
      <c r="A10" s="90"/>
      <c r="B10" s="89" t="s">
        <v>54</v>
      </c>
      <c r="C10" s="9" t="s">
        <v>55</v>
      </c>
      <c r="D10" s="41">
        <v>0</v>
      </c>
      <c r="E10" s="41">
        <v>0</v>
      </c>
      <c r="F10" s="41">
        <v>0</v>
      </c>
      <c r="G10" s="41">
        <v>0</v>
      </c>
      <c r="H10" s="41">
        <v>0</v>
      </c>
      <c r="I10" s="41">
        <v>0</v>
      </c>
      <c r="J10" s="41">
        <v>0</v>
      </c>
      <c r="K10" s="41">
        <v>0</v>
      </c>
      <c r="L10" s="41">
        <v>0</v>
      </c>
      <c r="M10" s="41">
        <v>0</v>
      </c>
      <c r="N10" s="41">
        <v>0</v>
      </c>
      <c r="O10" s="41">
        <v>0</v>
      </c>
      <c r="P10" s="7">
        <f>SUM(D10:O10)</f>
        <v>0</v>
      </c>
    </row>
    <row r="11" spans="1:16" ht="19.95" customHeight="1" x14ac:dyDescent="0.3">
      <c r="A11" s="90"/>
      <c r="B11" s="97" t="s">
        <v>56</v>
      </c>
      <c r="C11" s="6" t="s">
        <v>57</v>
      </c>
      <c r="D11" s="41">
        <v>0</v>
      </c>
      <c r="E11" s="41">
        <v>0</v>
      </c>
      <c r="F11" s="41">
        <v>0</v>
      </c>
      <c r="G11" s="41">
        <v>0</v>
      </c>
      <c r="H11" s="41">
        <v>0</v>
      </c>
      <c r="I11" s="41">
        <v>0</v>
      </c>
      <c r="J11" s="41">
        <v>0</v>
      </c>
      <c r="K11" s="41">
        <v>0</v>
      </c>
      <c r="L11" s="41">
        <v>0</v>
      </c>
      <c r="M11" s="41">
        <v>0</v>
      </c>
      <c r="N11" s="41">
        <v>0</v>
      </c>
      <c r="O11" s="41">
        <v>0</v>
      </c>
      <c r="P11" s="7">
        <f t="shared" ref="P11:P21" si="0">SUM(D11:O11)</f>
        <v>0</v>
      </c>
    </row>
    <row r="12" spans="1:16" ht="19.95" customHeight="1" x14ac:dyDescent="0.3">
      <c r="A12" s="90"/>
      <c r="B12" s="97"/>
      <c r="C12" s="6" t="s">
        <v>58</v>
      </c>
      <c r="D12" s="41">
        <v>0</v>
      </c>
      <c r="E12" s="41">
        <v>0</v>
      </c>
      <c r="F12" s="41">
        <v>0</v>
      </c>
      <c r="G12" s="41">
        <v>0</v>
      </c>
      <c r="H12" s="41">
        <v>0</v>
      </c>
      <c r="I12" s="41">
        <v>0</v>
      </c>
      <c r="J12" s="41">
        <v>0</v>
      </c>
      <c r="K12" s="41">
        <v>0</v>
      </c>
      <c r="L12" s="41">
        <v>0</v>
      </c>
      <c r="M12" s="41">
        <v>0</v>
      </c>
      <c r="N12" s="41">
        <v>0</v>
      </c>
      <c r="O12" s="41">
        <v>0</v>
      </c>
      <c r="P12" s="7">
        <f t="shared" si="0"/>
        <v>0</v>
      </c>
    </row>
    <row r="13" spans="1:16" ht="25.2" customHeight="1" x14ac:dyDescent="0.3">
      <c r="A13" s="90"/>
      <c r="B13" s="97" t="s">
        <v>59</v>
      </c>
      <c r="C13" s="2" t="s">
        <v>60</v>
      </c>
      <c r="D13" s="41">
        <v>0</v>
      </c>
      <c r="E13" s="41">
        <v>0</v>
      </c>
      <c r="F13" s="41">
        <v>0</v>
      </c>
      <c r="G13" s="41">
        <v>0</v>
      </c>
      <c r="H13" s="41">
        <v>0</v>
      </c>
      <c r="I13" s="41">
        <v>0</v>
      </c>
      <c r="J13" s="41">
        <v>0</v>
      </c>
      <c r="K13" s="41">
        <v>0</v>
      </c>
      <c r="L13" s="41">
        <v>0</v>
      </c>
      <c r="M13" s="41">
        <v>0</v>
      </c>
      <c r="N13" s="41">
        <v>0</v>
      </c>
      <c r="O13" s="41">
        <v>0</v>
      </c>
      <c r="P13" s="7">
        <f t="shared" si="0"/>
        <v>0</v>
      </c>
    </row>
    <row r="14" spans="1:16" ht="25.2" customHeight="1" x14ac:dyDescent="0.3">
      <c r="A14" s="90"/>
      <c r="B14" s="97"/>
      <c r="C14" s="2" t="s">
        <v>61</v>
      </c>
      <c r="D14" s="41">
        <v>0</v>
      </c>
      <c r="E14" s="41">
        <v>0</v>
      </c>
      <c r="F14" s="41">
        <v>0</v>
      </c>
      <c r="G14" s="41">
        <v>0</v>
      </c>
      <c r="H14" s="41">
        <v>0</v>
      </c>
      <c r="I14" s="41">
        <v>0</v>
      </c>
      <c r="J14" s="41">
        <v>0</v>
      </c>
      <c r="K14" s="41">
        <v>0</v>
      </c>
      <c r="L14" s="41">
        <v>0</v>
      </c>
      <c r="M14" s="41">
        <v>0</v>
      </c>
      <c r="N14" s="41">
        <v>0</v>
      </c>
      <c r="O14" s="41">
        <v>0</v>
      </c>
      <c r="P14" s="7">
        <f t="shared" si="0"/>
        <v>0</v>
      </c>
    </row>
    <row r="15" spans="1:16" ht="30" customHeight="1" x14ac:dyDescent="0.3">
      <c r="A15" s="90"/>
      <c r="B15" s="97"/>
      <c r="C15" s="9" t="s">
        <v>62</v>
      </c>
      <c r="D15" s="41">
        <v>0</v>
      </c>
      <c r="E15" s="41">
        <v>0</v>
      </c>
      <c r="F15" s="41">
        <v>0</v>
      </c>
      <c r="G15" s="41">
        <v>0</v>
      </c>
      <c r="H15" s="41">
        <v>0</v>
      </c>
      <c r="I15" s="41">
        <v>0</v>
      </c>
      <c r="J15" s="41">
        <v>0</v>
      </c>
      <c r="K15" s="41">
        <v>0</v>
      </c>
      <c r="L15" s="41">
        <v>0</v>
      </c>
      <c r="M15" s="41">
        <v>0</v>
      </c>
      <c r="N15" s="41">
        <v>0</v>
      </c>
      <c r="O15" s="41">
        <v>0</v>
      </c>
      <c r="P15" s="7">
        <f t="shared" si="0"/>
        <v>0</v>
      </c>
    </row>
    <row r="16" spans="1:16" ht="19.95" customHeight="1" x14ac:dyDescent="0.3">
      <c r="A16" s="90"/>
      <c r="B16" s="97" t="s">
        <v>63</v>
      </c>
      <c r="C16" s="6" t="s">
        <v>64</v>
      </c>
      <c r="D16" s="41">
        <v>0</v>
      </c>
      <c r="E16" s="41">
        <v>0</v>
      </c>
      <c r="F16" s="41">
        <v>0</v>
      </c>
      <c r="G16" s="41">
        <v>0</v>
      </c>
      <c r="H16" s="41">
        <v>0</v>
      </c>
      <c r="I16" s="41">
        <v>0</v>
      </c>
      <c r="J16" s="41">
        <v>0</v>
      </c>
      <c r="K16" s="41">
        <v>0</v>
      </c>
      <c r="L16" s="41">
        <v>0</v>
      </c>
      <c r="M16" s="41">
        <v>0</v>
      </c>
      <c r="N16" s="41">
        <v>0</v>
      </c>
      <c r="O16" s="41">
        <v>0</v>
      </c>
      <c r="P16" s="7">
        <f t="shared" si="0"/>
        <v>0</v>
      </c>
    </row>
    <row r="17" spans="1:16" ht="19.95" customHeight="1" x14ac:dyDescent="0.3">
      <c r="A17" s="90"/>
      <c r="B17" s="97"/>
      <c r="C17" s="6" t="s">
        <v>65</v>
      </c>
      <c r="D17" s="41">
        <v>0</v>
      </c>
      <c r="E17" s="41">
        <v>0</v>
      </c>
      <c r="F17" s="41">
        <v>0</v>
      </c>
      <c r="G17" s="41">
        <v>0</v>
      </c>
      <c r="H17" s="41">
        <v>0</v>
      </c>
      <c r="I17" s="41">
        <v>0</v>
      </c>
      <c r="J17" s="41">
        <v>0</v>
      </c>
      <c r="K17" s="41">
        <v>0</v>
      </c>
      <c r="L17" s="41">
        <v>0</v>
      </c>
      <c r="M17" s="41">
        <v>0</v>
      </c>
      <c r="N17" s="41">
        <v>0</v>
      </c>
      <c r="O17" s="41">
        <v>0</v>
      </c>
      <c r="P17" s="7">
        <f t="shared" si="0"/>
        <v>0</v>
      </c>
    </row>
    <row r="18" spans="1:16" ht="19.95" customHeight="1" x14ac:dyDescent="0.3">
      <c r="A18" s="90"/>
      <c r="B18" s="97"/>
      <c r="C18" s="6" t="s">
        <v>66</v>
      </c>
      <c r="D18" s="41">
        <v>0</v>
      </c>
      <c r="E18" s="41">
        <v>0</v>
      </c>
      <c r="F18" s="41">
        <v>0</v>
      </c>
      <c r="G18" s="41">
        <v>0</v>
      </c>
      <c r="H18" s="41">
        <v>0</v>
      </c>
      <c r="I18" s="41">
        <v>0</v>
      </c>
      <c r="J18" s="41">
        <v>0</v>
      </c>
      <c r="K18" s="41">
        <v>0</v>
      </c>
      <c r="L18" s="41">
        <v>0</v>
      </c>
      <c r="M18" s="41">
        <v>0</v>
      </c>
      <c r="N18" s="41">
        <v>0</v>
      </c>
      <c r="O18" s="41">
        <v>0</v>
      </c>
      <c r="P18" s="7">
        <f t="shared" si="0"/>
        <v>0</v>
      </c>
    </row>
    <row r="19" spans="1:16" ht="31.8" x14ac:dyDescent="0.3">
      <c r="A19" s="90"/>
      <c r="B19" s="89" t="s">
        <v>67</v>
      </c>
      <c r="C19" s="3" t="s">
        <v>68</v>
      </c>
      <c r="D19" s="41">
        <v>0</v>
      </c>
      <c r="E19" s="41">
        <v>0</v>
      </c>
      <c r="F19" s="41">
        <v>0</v>
      </c>
      <c r="G19" s="41">
        <v>0</v>
      </c>
      <c r="H19" s="41">
        <v>0</v>
      </c>
      <c r="I19" s="41">
        <v>0</v>
      </c>
      <c r="J19" s="41">
        <v>0</v>
      </c>
      <c r="K19" s="41">
        <v>0</v>
      </c>
      <c r="L19" s="41">
        <v>0</v>
      </c>
      <c r="M19" s="41">
        <v>0</v>
      </c>
      <c r="N19" s="41">
        <v>0</v>
      </c>
      <c r="O19" s="41">
        <v>0</v>
      </c>
      <c r="P19" s="7">
        <f t="shared" si="0"/>
        <v>0</v>
      </c>
    </row>
    <row r="20" spans="1:16" ht="40.200000000000003" x14ac:dyDescent="0.3">
      <c r="A20" s="90"/>
      <c r="B20" s="89" t="s">
        <v>24</v>
      </c>
      <c r="C20" s="2" t="s">
        <v>69</v>
      </c>
      <c r="D20" s="41">
        <v>0</v>
      </c>
      <c r="E20" s="41">
        <v>0</v>
      </c>
      <c r="F20" s="41">
        <v>0</v>
      </c>
      <c r="G20" s="41">
        <v>0</v>
      </c>
      <c r="H20" s="41">
        <v>0</v>
      </c>
      <c r="I20" s="41">
        <v>0</v>
      </c>
      <c r="J20" s="41">
        <v>0</v>
      </c>
      <c r="K20" s="41">
        <v>0</v>
      </c>
      <c r="L20" s="41">
        <v>0</v>
      </c>
      <c r="M20" s="41">
        <v>0</v>
      </c>
      <c r="N20" s="41">
        <v>0</v>
      </c>
      <c r="O20" s="41">
        <v>0</v>
      </c>
      <c r="P20" s="7">
        <f t="shared" si="0"/>
        <v>0</v>
      </c>
    </row>
    <row r="21" spans="1:16" x14ac:dyDescent="0.3">
      <c r="C21" s="8" t="s">
        <v>30</v>
      </c>
      <c r="D21" s="7">
        <f>SUM(D10:D20)</f>
        <v>0</v>
      </c>
      <c r="E21" s="7">
        <f t="shared" ref="E21:O21" si="1">SUM(E10:E20)</f>
        <v>0</v>
      </c>
      <c r="F21" s="7">
        <f t="shared" si="1"/>
        <v>0</v>
      </c>
      <c r="G21" s="7">
        <f t="shared" si="1"/>
        <v>0</v>
      </c>
      <c r="H21" s="7">
        <f t="shared" si="1"/>
        <v>0</v>
      </c>
      <c r="I21" s="7">
        <f t="shared" si="1"/>
        <v>0</v>
      </c>
      <c r="J21" s="7">
        <f t="shared" si="1"/>
        <v>0</v>
      </c>
      <c r="K21" s="7">
        <f t="shared" si="1"/>
        <v>0</v>
      </c>
      <c r="L21" s="7">
        <f t="shared" si="1"/>
        <v>0</v>
      </c>
      <c r="M21" s="7">
        <f t="shared" si="1"/>
        <v>0</v>
      </c>
      <c r="N21" s="7">
        <f t="shared" si="1"/>
        <v>0</v>
      </c>
      <c r="O21" s="7">
        <f t="shared" si="1"/>
        <v>0</v>
      </c>
      <c r="P21" s="7">
        <f t="shared" si="0"/>
        <v>0</v>
      </c>
    </row>
    <row r="22" spans="1:16" x14ac:dyDescent="0.3">
      <c r="D22" s="1"/>
      <c r="E22" s="1"/>
      <c r="F22" s="1"/>
      <c r="G22" s="1"/>
      <c r="H22" s="1"/>
      <c r="I22" s="1"/>
      <c r="J22" s="1"/>
      <c r="K22" s="1"/>
      <c r="L22" s="1"/>
      <c r="M22" s="1"/>
      <c r="N22" s="1"/>
      <c r="O22" s="1"/>
    </row>
    <row r="23" spans="1:16" x14ac:dyDescent="0.3">
      <c r="D23" s="1"/>
      <c r="E23" s="1"/>
      <c r="F23" s="1"/>
      <c r="G23" s="1"/>
      <c r="H23" s="1"/>
      <c r="I23" s="1"/>
      <c r="J23" s="1"/>
      <c r="K23" s="1"/>
      <c r="L23" s="1"/>
      <c r="M23" s="1"/>
      <c r="N23" s="1"/>
      <c r="O23" s="1"/>
    </row>
    <row r="24" spans="1:16" x14ac:dyDescent="0.3">
      <c r="D24" s="1"/>
      <c r="E24" s="1"/>
      <c r="F24" s="1"/>
      <c r="G24" s="1"/>
      <c r="H24" s="1"/>
      <c r="I24" s="1"/>
      <c r="J24" s="1"/>
      <c r="K24" s="1"/>
      <c r="L24" s="1"/>
      <c r="M24" s="1"/>
      <c r="N24" s="1"/>
      <c r="O24" s="1"/>
    </row>
    <row r="25" spans="1:16" x14ac:dyDescent="0.3">
      <c r="D25" s="1"/>
      <c r="E25" s="1"/>
      <c r="F25" s="1"/>
      <c r="G25" s="1"/>
      <c r="H25" s="1"/>
      <c r="I25" s="1"/>
      <c r="J25" s="1"/>
      <c r="K25" s="1"/>
      <c r="L25" s="1"/>
      <c r="M25" s="1"/>
      <c r="N25" s="1"/>
      <c r="O25" s="1"/>
    </row>
    <row r="26" spans="1:16" x14ac:dyDescent="0.3">
      <c r="D26" s="1"/>
      <c r="E26" s="1"/>
      <c r="F26" s="1"/>
      <c r="G26" s="1"/>
      <c r="H26" s="1"/>
      <c r="I26" s="1"/>
      <c r="J26" s="1"/>
      <c r="K26" s="1"/>
      <c r="L26" s="1"/>
      <c r="M26" s="1"/>
      <c r="N26" s="1"/>
      <c r="O26" s="1"/>
    </row>
    <row r="27" spans="1:16" x14ac:dyDescent="0.3">
      <c r="D27" s="1"/>
      <c r="E27" s="1"/>
      <c r="F27" s="1"/>
      <c r="G27" s="1"/>
      <c r="H27" s="1"/>
      <c r="I27" s="1"/>
      <c r="J27" s="1"/>
      <c r="K27" s="1"/>
      <c r="L27" s="1"/>
      <c r="M27" s="1"/>
      <c r="N27" s="1"/>
      <c r="O27" s="1"/>
    </row>
    <row r="28" spans="1:16" x14ac:dyDescent="0.3">
      <c r="D28" s="1"/>
      <c r="E28" s="1"/>
      <c r="F28" s="1"/>
      <c r="G28" s="1"/>
      <c r="H28" s="1"/>
      <c r="I28" s="1"/>
      <c r="J28" s="1"/>
      <c r="K28" s="1"/>
      <c r="L28" s="1"/>
      <c r="M28" s="1"/>
      <c r="N28" s="1"/>
      <c r="O28" s="1"/>
    </row>
    <row r="29" spans="1:16" x14ac:dyDescent="0.3">
      <c r="D29" s="1"/>
      <c r="E29" s="1"/>
      <c r="F29" s="1"/>
      <c r="G29" s="1"/>
      <c r="H29" s="1"/>
      <c r="I29" s="1"/>
      <c r="J29" s="1"/>
      <c r="K29" s="1"/>
      <c r="L29" s="1"/>
      <c r="M29" s="1"/>
      <c r="N29" s="1"/>
      <c r="O29" s="1"/>
    </row>
    <row r="30" spans="1:16" x14ac:dyDescent="0.3">
      <c r="D30" s="1"/>
      <c r="E30" s="1"/>
      <c r="F30" s="1"/>
      <c r="G30" s="1"/>
      <c r="H30" s="1"/>
      <c r="I30" s="1"/>
      <c r="J30" s="1"/>
      <c r="K30" s="1"/>
      <c r="L30" s="1"/>
      <c r="M30" s="1"/>
      <c r="N30" s="1"/>
      <c r="O30" s="1"/>
    </row>
    <row r="31" spans="1:16" x14ac:dyDescent="0.3">
      <c r="D31" s="1"/>
      <c r="E31" s="1"/>
      <c r="F31" s="1"/>
      <c r="G31" s="1"/>
      <c r="H31" s="1"/>
      <c r="I31" s="1"/>
      <c r="J31" s="1"/>
      <c r="K31" s="1"/>
      <c r="L31" s="1"/>
      <c r="M31" s="1"/>
      <c r="N31" s="1"/>
      <c r="O31" s="1"/>
    </row>
    <row r="32" spans="1:16" x14ac:dyDescent="0.3">
      <c r="D32" s="1"/>
      <c r="E32" s="1"/>
      <c r="F32" s="1"/>
      <c r="G32" s="1"/>
      <c r="H32" s="1"/>
      <c r="I32" s="1"/>
      <c r="J32" s="1"/>
      <c r="K32" s="1"/>
      <c r="L32" s="1"/>
      <c r="M32" s="1"/>
      <c r="N32" s="1"/>
      <c r="O32" s="1"/>
    </row>
    <row r="33" spans="4:15" x14ac:dyDescent="0.3">
      <c r="D33" s="1"/>
      <c r="E33" s="1"/>
      <c r="F33" s="1"/>
      <c r="G33" s="1"/>
      <c r="H33" s="1"/>
      <c r="I33" s="1"/>
      <c r="J33" s="1"/>
      <c r="K33" s="1"/>
      <c r="L33" s="1"/>
      <c r="M33" s="1"/>
      <c r="N33" s="1"/>
      <c r="O33" s="1"/>
    </row>
    <row r="34" spans="4:15" x14ac:dyDescent="0.3">
      <c r="D34" s="1"/>
      <c r="E34" s="1"/>
      <c r="F34" s="1"/>
      <c r="G34" s="1"/>
      <c r="H34" s="1"/>
      <c r="I34" s="1"/>
      <c r="J34" s="1"/>
      <c r="K34" s="1"/>
      <c r="L34" s="1"/>
      <c r="M34" s="1"/>
      <c r="N34" s="1"/>
      <c r="O34" s="1"/>
    </row>
    <row r="35" spans="4:15" x14ac:dyDescent="0.3">
      <c r="D35" s="1"/>
      <c r="E35" s="1"/>
      <c r="F35" s="1"/>
      <c r="G35" s="1"/>
      <c r="H35" s="1"/>
      <c r="I35" s="1"/>
      <c r="J35" s="1"/>
      <c r="K35" s="1"/>
      <c r="L35" s="1"/>
      <c r="M35" s="1"/>
      <c r="N35" s="1"/>
      <c r="O35" s="1"/>
    </row>
    <row r="36" spans="4:15" x14ac:dyDescent="0.3">
      <c r="D36" s="1"/>
      <c r="E36" s="1"/>
      <c r="F36" s="1"/>
      <c r="G36" s="1"/>
      <c r="H36" s="1"/>
      <c r="I36" s="1"/>
      <c r="J36" s="1"/>
      <c r="K36" s="1"/>
      <c r="L36" s="1"/>
      <c r="M36" s="1"/>
      <c r="N36" s="1"/>
      <c r="O36" s="1"/>
    </row>
    <row r="37" spans="4:15" x14ac:dyDescent="0.3">
      <c r="D37" s="1"/>
      <c r="E37" s="1"/>
      <c r="F37" s="1"/>
      <c r="G37" s="1"/>
      <c r="H37" s="1"/>
      <c r="I37" s="1"/>
      <c r="J37" s="1"/>
      <c r="K37" s="1"/>
      <c r="L37" s="1"/>
      <c r="M37" s="1"/>
      <c r="N37" s="1"/>
      <c r="O37" s="1"/>
    </row>
    <row r="38" spans="4:15" x14ac:dyDescent="0.3">
      <c r="D38" s="1"/>
      <c r="E38" s="1"/>
      <c r="F38" s="1"/>
      <c r="G38" s="1"/>
      <c r="H38" s="1"/>
      <c r="I38" s="1"/>
      <c r="J38" s="1"/>
      <c r="K38" s="1"/>
      <c r="L38" s="1"/>
      <c r="M38" s="1"/>
      <c r="N38" s="1"/>
      <c r="O38" s="1"/>
    </row>
    <row r="39" spans="4:15" x14ac:dyDescent="0.3">
      <c r="D39" s="1"/>
      <c r="E39" s="1"/>
      <c r="F39" s="1"/>
      <c r="G39" s="1"/>
      <c r="H39" s="1"/>
      <c r="I39" s="1"/>
      <c r="J39" s="1"/>
      <c r="K39" s="1"/>
      <c r="L39" s="1"/>
      <c r="M39" s="1"/>
      <c r="N39" s="1"/>
      <c r="O39" s="1"/>
    </row>
    <row r="40" spans="4:15" x14ac:dyDescent="0.3">
      <c r="D40" s="1"/>
      <c r="E40" s="1"/>
      <c r="F40" s="1"/>
      <c r="G40" s="1"/>
      <c r="H40" s="1"/>
      <c r="I40" s="1"/>
      <c r="J40" s="1"/>
      <c r="K40" s="1"/>
      <c r="L40" s="1"/>
      <c r="M40" s="1"/>
      <c r="N40" s="1"/>
      <c r="O40" s="1"/>
    </row>
    <row r="41" spans="4:15" x14ac:dyDescent="0.3">
      <c r="D41" s="1"/>
      <c r="E41" s="1"/>
      <c r="F41" s="1"/>
      <c r="G41" s="1"/>
      <c r="H41" s="1"/>
      <c r="I41" s="1"/>
      <c r="J41" s="1"/>
      <c r="K41" s="1"/>
      <c r="L41" s="1"/>
      <c r="M41" s="1"/>
      <c r="N41" s="1"/>
      <c r="O41" s="1"/>
    </row>
    <row r="42" spans="4:15" x14ac:dyDescent="0.3">
      <c r="D42" s="1"/>
      <c r="E42" s="1"/>
      <c r="F42" s="1"/>
      <c r="G42" s="1"/>
      <c r="H42" s="1"/>
      <c r="I42" s="1"/>
      <c r="J42" s="1"/>
      <c r="K42" s="1"/>
      <c r="L42" s="1"/>
      <c r="M42" s="1"/>
      <c r="N42" s="1"/>
      <c r="O42" s="1"/>
    </row>
    <row r="43" spans="4:15" x14ac:dyDescent="0.3">
      <c r="D43" s="1"/>
      <c r="E43" s="1"/>
      <c r="F43" s="1"/>
      <c r="G43" s="1"/>
      <c r="H43" s="1"/>
      <c r="I43" s="1"/>
      <c r="J43" s="1"/>
      <c r="K43" s="1"/>
      <c r="L43" s="1"/>
      <c r="M43" s="1"/>
      <c r="N43" s="1"/>
      <c r="O43" s="1"/>
    </row>
    <row r="44" spans="4:15" x14ac:dyDescent="0.3">
      <c r="D44" s="1"/>
      <c r="E44" s="1"/>
      <c r="F44" s="1"/>
      <c r="G44" s="1"/>
      <c r="H44" s="1"/>
      <c r="I44" s="1"/>
      <c r="J44" s="1"/>
      <c r="K44" s="1"/>
      <c r="L44" s="1"/>
      <c r="M44" s="1"/>
      <c r="N44" s="1"/>
      <c r="O44" s="1"/>
    </row>
    <row r="45" spans="4:15" x14ac:dyDescent="0.3">
      <c r="D45" s="1"/>
      <c r="E45" s="1"/>
      <c r="F45" s="1"/>
      <c r="G45" s="1"/>
      <c r="H45" s="1"/>
      <c r="I45" s="1"/>
      <c r="J45" s="1"/>
      <c r="K45" s="1"/>
      <c r="L45" s="1"/>
      <c r="M45" s="1"/>
      <c r="N45" s="1"/>
      <c r="O45" s="1"/>
    </row>
    <row r="46" spans="4:15" x14ac:dyDescent="0.3">
      <c r="D46" s="1"/>
      <c r="E46" s="1"/>
      <c r="F46" s="1"/>
      <c r="G46" s="1"/>
      <c r="H46" s="1"/>
      <c r="I46" s="1"/>
      <c r="J46" s="1"/>
      <c r="K46" s="1"/>
      <c r="L46" s="1"/>
      <c r="M46" s="1"/>
      <c r="N46" s="1"/>
      <c r="O46" s="1"/>
    </row>
    <row r="47" spans="4:15" x14ac:dyDescent="0.3">
      <c r="D47" s="1"/>
      <c r="E47" s="1"/>
      <c r="F47" s="1"/>
      <c r="G47" s="1"/>
      <c r="H47" s="1"/>
      <c r="I47" s="1"/>
      <c r="J47" s="1"/>
      <c r="K47" s="1"/>
      <c r="L47" s="1"/>
      <c r="M47" s="1"/>
      <c r="N47" s="1"/>
      <c r="O47" s="1"/>
    </row>
  </sheetData>
  <mergeCells count="3">
    <mergeCell ref="B13:B15"/>
    <mergeCell ref="B11:B12"/>
    <mergeCell ref="B16:B18"/>
  </mergeCells>
  <pageMargins left="0.7" right="0.7" top="0.75" bottom="0.75" header="0.3" footer="0.3"/>
  <pageSetup paperSize="9" scale="9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C3:D27"/>
  <sheetViews>
    <sheetView showGridLines="0" showRowColHeaders="0" topLeftCell="A2" zoomScale="75" zoomScaleNormal="75" workbookViewId="0">
      <selection activeCell="D28" sqref="D28"/>
    </sheetView>
  </sheetViews>
  <sheetFormatPr defaultRowHeight="14.4" x14ac:dyDescent="0.3"/>
  <cols>
    <col min="1" max="1" width="1.33203125" customWidth="1"/>
    <col min="2" max="2" width="14.6640625" customWidth="1"/>
    <col min="5" max="5" width="2.5546875" customWidth="1"/>
  </cols>
  <sheetData>
    <row r="3" spans="3:4" x14ac:dyDescent="0.3">
      <c r="C3" s="98" t="s">
        <v>70</v>
      </c>
      <c r="D3" s="99"/>
    </row>
    <row r="4" spans="3:4" x14ac:dyDescent="0.3">
      <c r="C4" s="10">
        <f>Inkomsten!C9</f>
        <v>2025</v>
      </c>
      <c r="D4" s="76">
        <f>Vaste_Uitgaven!P10</f>
        <v>0</v>
      </c>
    </row>
    <row r="5" spans="3:4" x14ac:dyDescent="0.3">
      <c r="C5" s="11">
        <f>$C$4+1</f>
        <v>2026</v>
      </c>
      <c r="D5" s="76">
        <v>0</v>
      </c>
    </row>
    <row r="6" spans="3:4" x14ac:dyDescent="0.3">
      <c r="C6" s="11">
        <f>$C$4+2</f>
        <v>2027</v>
      </c>
      <c r="D6" s="76">
        <v>0</v>
      </c>
    </row>
    <row r="7" spans="3:4" x14ac:dyDescent="0.3">
      <c r="C7" s="11">
        <f>$C$4+3</f>
        <v>2028</v>
      </c>
      <c r="D7" s="76">
        <v>0</v>
      </c>
    </row>
    <row r="8" spans="3:4" x14ac:dyDescent="0.3">
      <c r="C8" s="11">
        <f>$C$4+4</f>
        <v>2029</v>
      </c>
      <c r="D8" s="76">
        <v>0</v>
      </c>
    </row>
    <row r="9" spans="3:4" x14ac:dyDescent="0.3">
      <c r="C9" s="11">
        <f>$C$4+5</f>
        <v>2030</v>
      </c>
      <c r="D9" s="76">
        <v>0</v>
      </c>
    </row>
    <row r="10" spans="3:4" x14ac:dyDescent="0.3">
      <c r="C10" s="11">
        <f>$C$4+6</f>
        <v>2031</v>
      </c>
      <c r="D10" s="76">
        <v>0</v>
      </c>
    </row>
    <row r="11" spans="3:4" x14ac:dyDescent="0.3">
      <c r="C11" s="11">
        <f>$C$4+7</f>
        <v>2032</v>
      </c>
      <c r="D11" s="76">
        <v>0</v>
      </c>
    </row>
    <row r="12" spans="3:4" x14ac:dyDescent="0.3">
      <c r="C12" s="11">
        <f>$C$4+8</f>
        <v>2033</v>
      </c>
      <c r="D12" s="76">
        <v>0</v>
      </c>
    </row>
    <row r="13" spans="3:4" x14ac:dyDescent="0.3">
      <c r="C13" s="11">
        <f>$C$4+9</f>
        <v>2034</v>
      </c>
      <c r="D13" s="76">
        <v>0</v>
      </c>
    </row>
    <row r="14" spans="3:4" x14ac:dyDescent="0.3">
      <c r="C14" s="11">
        <f>$C$4+10</f>
        <v>2035</v>
      </c>
      <c r="D14" s="76">
        <v>0</v>
      </c>
    </row>
    <row r="15" spans="3:4" x14ac:dyDescent="0.3">
      <c r="C15" s="11">
        <f>$C$4+11</f>
        <v>2036</v>
      </c>
      <c r="D15" s="76">
        <v>0</v>
      </c>
    </row>
    <row r="16" spans="3:4" x14ac:dyDescent="0.3">
      <c r="C16" s="11">
        <f>$C$4+12</f>
        <v>2037</v>
      </c>
      <c r="D16" s="76">
        <v>0</v>
      </c>
    </row>
    <row r="17" spans="3:4" x14ac:dyDescent="0.3">
      <c r="C17" s="11">
        <f>$C$4+13</f>
        <v>2038</v>
      </c>
      <c r="D17" s="76">
        <v>0</v>
      </c>
    </row>
    <row r="18" spans="3:4" x14ac:dyDescent="0.3">
      <c r="C18" s="11">
        <f>$C$4+14</f>
        <v>2039</v>
      </c>
      <c r="D18" s="76">
        <v>0</v>
      </c>
    </row>
    <row r="19" spans="3:4" x14ac:dyDescent="0.3">
      <c r="C19" s="11">
        <f>$C$4+15</f>
        <v>2040</v>
      </c>
      <c r="D19" s="76">
        <v>0</v>
      </c>
    </row>
    <row r="20" spans="3:4" x14ac:dyDescent="0.3">
      <c r="C20" s="11">
        <f>$C$4+16</f>
        <v>2041</v>
      </c>
      <c r="D20" s="76">
        <v>0</v>
      </c>
    </row>
    <row r="21" spans="3:4" x14ac:dyDescent="0.3">
      <c r="C21" s="11">
        <f>$C$4+17</f>
        <v>2042</v>
      </c>
      <c r="D21" s="76">
        <v>0</v>
      </c>
    </row>
    <row r="22" spans="3:4" x14ac:dyDescent="0.3">
      <c r="C22" s="11">
        <f>$C$4+18</f>
        <v>2043</v>
      </c>
      <c r="D22" s="76">
        <v>0</v>
      </c>
    </row>
    <row r="23" spans="3:4" x14ac:dyDescent="0.3">
      <c r="C23" s="11">
        <f>$C$4+19</f>
        <v>2044</v>
      </c>
      <c r="D23" s="76">
        <v>0</v>
      </c>
    </row>
    <row r="24" spans="3:4" x14ac:dyDescent="0.3">
      <c r="C24" s="11">
        <f>$C$4+19</f>
        <v>2044</v>
      </c>
      <c r="D24" s="76">
        <v>0</v>
      </c>
    </row>
    <row r="25" spans="3:4" x14ac:dyDescent="0.3">
      <c r="C25" s="11">
        <f>$C$4+20</f>
        <v>2045</v>
      </c>
      <c r="D25" s="76">
        <v>0</v>
      </c>
    </row>
    <row r="26" spans="3:4" x14ac:dyDescent="0.3">
      <c r="C26" s="11">
        <f>$C$4+21</f>
        <v>2046</v>
      </c>
      <c r="D26" s="76">
        <v>0</v>
      </c>
    </row>
    <row r="27" spans="3:4" x14ac:dyDescent="0.3">
      <c r="C27" s="12">
        <f>$C$4+22</f>
        <v>2047</v>
      </c>
      <c r="D27" s="77">
        <v>0</v>
      </c>
    </row>
  </sheetData>
  <sheetProtection algorithmName="SHA-512" hashValue="h/X1d4vpxTg6n4s5EOyPywECd+i+45U4LU1qPZU4sEHdRnRSkJiykhGrEqUOgdVbSPBVWPE2Xg73w0dNCGlHkg==" saltValue="b735/KXkkmzxf6skvV+g7A==" spinCount="100000" sheet="1" objects="1" scenarios="1"/>
  <mergeCells count="1">
    <mergeCell ref="C3:D3"/>
  </mergeCells>
  <pageMargins left="0.7" right="0.7" top="0.75" bottom="0.75" header="0.3" footer="0.3"/>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pageSetUpPr fitToPage="1"/>
  </sheetPr>
  <dimension ref="B3:S43"/>
  <sheetViews>
    <sheetView showGridLines="0" showRowColHeaders="0" topLeftCell="A12" zoomScaleNormal="100" workbookViewId="0">
      <selection activeCell="C33" sqref="C33"/>
    </sheetView>
  </sheetViews>
  <sheetFormatPr defaultRowHeight="14.4" x14ac:dyDescent="0.3"/>
  <cols>
    <col min="1" max="1" width="1.5546875" customWidth="1"/>
    <col min="2" max="2" width="25.44140625" customWidth="1"/>
    <col min="3" max="3" width="8.88671875" customWidth="1"/>
    <col min="17" max="17" width="3.6640625" customWidth="1"/>
    <col min="18" max="18" width="22.6640625" customWidth="1"/>
    <col min="21" max="21" width="4.44140625" customWidth="1"/>
  </cols>
  <sheetData>
    <row r="3" spans="2:19" ht="18.600000000000001" thickBot="1" x14ac:dyDescent="0.4">
      <c r="G3" s="100">
        <f>Inkomsten!$C$9</f>
        <v>2025</v>
      </c>
      <c r="H3" s="100"/>
      <c r="I3" s="100"/>
    </row>
    <row r="4" spans="2:19" x14ac:dyDescent="0.3">
      <c r="B4" s="21" t="s">
        <v>71</v>
      </c>
      <c r="C4" s="69" t="s">
        <v>12</v>
      </c>
      <c r="D4" s="69" t="s">
        <v>1</v>
      </c>
      <c r="E4" s="69" t="s">
        <v>2</v>
      </c>
      <c r="F4" s="69" t="s">
        <v>3</v>
      </c>
      <c r="G4" s="69" t="s">
        <v>4</v>
      </c>
      <c r="H4" s="69" t="s">
        <v>5</v>
      </c>
      <c r="I4" s="69" t="s">
        <v>6</v>
      </c>
      <c r="J4" s="69" t="s">
        <v>7</v>
      </c>
      <c r="K4" s="69" t="s">
        <v>8</v>
      </c>
      <c r="L4" s="69" t="s">
        <v>9</v>
      </c>
      <c r="M4" s="69" t="s">
        <v>10</v>
      </c>
      <c r="N4" s="69" t="s">
        <v>11</v>
      </c>
      <c r="O4" s="69" t="s">
        <v>12</v>
      </c>
      <c r="P4" s="70" t="s">
        <v>13</v>
      </c>
    </row>
    <row r="5" spans="2:19" x14ac:dyDescent="0.3">
      <c r="B5" s="22" t="s">
        <v>72</v>
      </c>
      <c r="C5" s="42"/>
      <c r="D5" s="42">
        <f>(Inkomsten!D10)*(1+($S$5))</f>
        <v>0</v>
      </c>
      <c r="E5" s="42">
        <f>(Inkomsten!E10)*(1+($S$5))</f>
        <v>0</v>
      </c>
      <c r="F5" s="42">
        <f>(Inkomsten!F10)*(1+($S$5))</f>
        <v>0</v>
      </c>
      <c r="G5" s="42">
        <f>(Inkomsten!G10)*(1+($S$5))</f>
        <v>0</v>
      </c>
      <c r="H5" s="42">
        <f>(Inkomsten!H10)*(1+($S$5))</f>
        <v>0</v>
      </c>
      <c r="I5" s="42">
        <f>(Inkomsten!I10)*(1+($S$5))</f>
        <v>0</v>
      </c>
      <c r="J5" s="42">
        <f>(Inkomsten!J10)*(1+($S$5))</f>
        <v>0</v>
      </c>
      <c r="K5" s="42">
        <f>(Inkomsten!K10)*(1+($S$5))</f>
        <v>0</v>
      </c>
      <c r="L5" s="42">
        <f>(Inkomsten!L10)*(1+($S$5))</f>
        <v>0</v>
      </c>
      <c r="M5" s="42">
        <f>(Inkomsten!M10)*(1+($S$5))</f>
        <v>0</v>
      </c>
      <c r="N5" s="42">
        <f>(Inkomsten!N10)*(1+($S$5))</f>
        <v>0</v>
      </c>
      <c r="O5" s="42">
        <f>(Inkomsten!O10)*(1+($S$5))</f>
        <v>0</v>
      </c>
      <c r="P5" s="82">
        <f>SUM(D5:O5)</f>
        <v>0</v>
      </c>
      <c r="R5" s="15" t="s">
        <v>73</v>
      </c>
      <c r="S5" s="73">
        <v>0</v>
      </c>
    </row>
    <row r="6" spans="2:19" x14ac:dyDescent="0.3">
      <c r="B6" s="22" t="s">
        <v>74</v>
      </c>
      <c r="C6" s="42"/>
      <c r="D6" s="42">
        <f>((SUM(Inkomsten!D11:D13))*(1+$S6))</f>
        <v>0</v>
      </c>
      <c r="E6" s="42">
        <f>((SUM(Inkomsten!E11:E13))*(1+$S6))</f>
        <v>0</v>
      </c>
      <c r="F6" s="42">
        <f>((SUM(Inkomsten!F11:F13))*(1+$S6))</f>
        <v>0</v>
      </c>
      <c r="G6" s="42">
        <f>((SUM(Inkomsten!G11:G13))*(1+$S6))</f>
        <v>0</v>
      </c>
      <c r="H6" s="42">
        <f>((SUM(Inkomsten!H11:H13))*(1+$S6))</f>
        <v>0</v>
      </c>
      <c r="I6" s="42">
        <f>((SUM(Inkomsten!I11:I13))*(1+$S6))</f>
        <v>0</v>
      </c>
      <c r="J6" s="42">
        <f>((SUM(Inkomsten!J11:J13))*(1+$S6))</f>
        <v>0</v>
      </c>
      <c r="K6" s="42">
        <f>((SUM(Inkomsten!K11:K13))*(1+$S6))</f>
        <v>0</v>
      </c>
      <c r="L6" s="42">
        <f>((SUM(Inkomsten!L11:L13))*(1+$S6))</f>
        <v>0</v>
      </c>
      <c r="M6" s="42">
        <f>((SUM(Inkomsten!M11:M13))*(1+$S6))</f>
        <v>0</v>
      </c>
      <c r="N6" s="42">
        <f>((SUM(Inkomsten!N11:N13))*(1+$S6))</f>
        <v>0</v>
      </c>
      <c r="O6" s="42">
        <f>((SUM(Inkomsten!O11:O13))*(1+$S6))</f>
        <v>0</v>
      </c>
      <c r="P6" s="82">
        <f t="shared" ref="P6:P9" si="0">SUM(D6:O6)</f>
        <v>0</v>
      </c>
      <c r="R6" s="15" t="s">
        <v>75</v>
      </c>
      <c r="S6" s="73">
        <v>0</v>
      </c>
    </row>
    <row r="7" spans="2:19" x14ac:dyDescent="0.3">
      <c r="B7" s="22" t="s">
        <v>76</v>
      </c>
      <c r="C7" s="42"/>
      <c r="D7" s="42">
        <f>Inkomsten!D14*(1+$S7)</f>
        <v>0</v>
      </c>
      <c r="E7" s="42">
        <f>Inkomsten!E14*(1+$S7)</f>
        <v>0</v>
      </c>
      <c r="F7" s="42">
        <f>Inkomsten!F14*(1+$S7)</f>
        <v>0</v>
      </c>
      <c r="G7" s="42">
        <f>Inkomsten!G14*(1+$S7)</f>
        <v>0</v>
      </c>
      <c r="H7" s="42">
        <f>Inkomsten!H14*(1+$S7)</f>
        <v>0</v>
      </c>
      <c r="I7" s="42">
        <f>Inkomsten!I14*(1+$S7)</f>
        <v>0</v>
      </c>
      <c r="J7" s="42">
        <f>Inkomsten!J14*(1+$S7)</f>
        <v>0</v>
      </c>
      <c r="K7" s="42">
        <f>Inkomsten!K14*(1+$S7)</f>
        <v>0</v>
      </c>
      <c r="L7" s="42">
        <f>Inkomsten!L14*(1+$S7)</f>
        <v>0</v>
      </c>
      <c r="M7" s="42">
        <f>Inkomsten!M14*(1+$S7)</f>
        <v>0</v>
      </c>
      <c r="N7" s="42">
        <f>Inkomsten!N14*(1+$S7)</f>
        <v>0</v>
      </c>
      <c r="O7" s="42">
        <f>Inkomsten!O14*(1+$S7)</f>
        <v>0</v>
      </c>
      <c r="P7" s="82">
        <f t="shared" si="0"/>
        <v>0</v>
      </c>
      <c r="R7" s="15" t="s">
        <v>77</v>
      </c>
      <c r="S7" s="73">
        <v>0</v>
      </c>
    </row>
    <row r="8" spans="2:19" x14ac:dyDescent="0.3">
      <c r="B8" s="22" t="s">
        <v>78</v>
      </c>
      <c r="C8" s="42"/>
      <c r="D8" s="42">
        <f>Inkomsten!D15*(1+$S8)</f>
        <v>0</v>
      </c>
      <c r="E8" s="42">
        <f>Inkomsten!E15*(1+$S8)</f>
        <v>0</v>
      </c>
      <c r="F8" s="42">
        <f>Inkomsten!F15*(1+$S8)</f>
        <v>0</v>
      </c>
      <c r="G8" s="42">
        <f>Inkomsten!G15*(1+$S8)</f>
        <v>0</v>
      </c>
      <c r="H8" s="42">
        <f>Inkomsten!H15*(1+$S8)</f>
        <v>0</v>
      </c>
      <c r="I8" s="42">
        <f>Inkomsten!I15*(1+$S8)</f>
        <v>0</v>
      </c>
      <c r="J8" s="42">
        <f>Inkomsten!J15*(1+$S8)</f>
        <v>0</v>
      </c>
      <c r="K8" s="42">
        <f>Inkomsten!K15*(1+$S8)</f>
        <v>0</v>
      </c>
      <c r="L8" s="42">
        <f>Inkomsten!L15*(1+$S8)</f>
        <v>0</v>
      </c>
      <c r="M8" s="42">
        <f>Inkomsten!M15*(1+$S8)</f>
        <v>0</v>
      </c>
      <c r="N8" s="42">
        <f>Inkomsten!N15*(1+$S8)</f>
        <v>0</v>
      </c>
      <c r="O8" s="42">
        <f>Inkomsten!O15*(1+$S8)</f>
        <v>0</v>
      </c>
      <c r="P8" s="82">
        <f t="shared" si="0"/>
        <v>0</v>
      </c>
      <c r="R8" s="15" t="s">
        <v>23</v>
      </c>
      <c r="S8" s="73">
        <v>0</v>
      </c>
    </row>
    <row r="9" spans="2:19" x14ac:dyDescent="0.3">
      <c r="B9" s="22" t="s">
        <v>79</v>
      </c>
      <c r="C9" s="42"/>
      <c r="D9" s="42">
        <f>(SUM(Inkomsten!D16:D20)*(1+$S9))</f>
        <v>0</v>
      </c>
      <c r="E9" s="42">
        <f>(SUM(Inkomsten!E16:E20)*(1+$S9))</f>
        <v>0</v>
      </c>
      <c r="F9" s="42">
        <f>(SUM(Inkomsten!F16:F20)*(1+$S9))</f>
        <v>0</v>
      </c>
      <c r="G9" s="42">
        <f>(SUM(Inkomsten!G16:G20)*(1+$S9))</f>
        <v>0</v>
      </c>
      <c r="H9" s="42">
        <f>(SUM(Inkomsten!H16:H20)*(1+$S9))</f>
        <v>0</v>
      </c>
      <c r="I9" s="42">
        <f>(SUM(Inkomsten!I16:I20)*(1+$S9))</f>
        <v>0</v>
      </c>
      <c r="J9" s="42">
        <f>(SUM(Inkomsten!J16:J20)*(1+$S9))</f>
        <v>0</v>
      </c>
      <c r="K9" s="42">
        <f>(SUM(Inkomsten!K16:K20)*(1+$S9))</f>
        <v>0</v>
      </c>
      <c r="L9" s="42">
        <f>(SUM(Inkomsten!L16:L20)*(1+$S9))</f>
        <v>0</v>
      </c>
      <c r="M9" s="42">
        <f>(SUM(Inkomsten!M16:M20)*(1+$S9))</f>
        <v>0</v>
      </c>
      <c r="N9" s="42">
        <f>(SUM(Inkomsten!N16:N20)*(1+$S9))</f>
        <v>0</v>
      </c>
      <c r="O9" s="42">
        <f>(SUM(Inkomsten!O16:O20)*(1+$S9))</f>
        <v>0</v>
      </c>
      <c r="P9" s="82">
        <f t="shared" si="0"/>
        <v>0</v>
      </c>
      <c r="R9" s="15" t="s">
        <v>29</v>
      </c>
      <c r="S9" s="73">
        <v>0</v>
      </c>
    </row>
    <row r="10" spans="2:19" ht="15" thickBot="1" x14ac:dyDescent="0.35">
      <c r="B10" s="23" t="s">
        <v>80</v>
      </c>
      <c r="C10" s="80">
        <f>SUM(C5:C9)</f>
        <v>0</v>
      </c>
      <c r="D10" s="80">
        <f>SUM(D5:D9)</f>
        <v>0</v>
      </c>
      <c r="E10" s="80">
        <f t="shared" ref="E10:O10" si="1">SUM(E5:E9)</f>
        <v>0</v>
      </c>
      <c r="F10" s="80">
        <f t="shared" si="1"/>
        <v>0</v>
      </c>
      <c r="G10" s="80">
        <f t="shared" si="1"/>
        <v>0</v>
      </c>
      <c r="H10" s="80">
        <f t="shared" si="1"/>
        <v>0</v>
      </c>
      <c r="I10" s="80">
        <f t="shared" si="1"/>
        <v>0</v>
      </c>
      <c r="J10" s="80">
        <f t="shared" si="1"/>
        <v>0</v>
      </c>
      <c r="K10" s="80">
        <f t="shared" si="1"/>
        <v>0</v>
      </c>
      <c r="L10" s="80">
        <f t="shared" si="1"/>
        <v>0</v>
      </c>
      <c r="M10" s="80">
        <f t="shared" si="1"/>
        <v>0</v>
      </c>
      <c r="N10" s="80">
        <f t="shared" si="1"/>
        <v>0</v>
      </c>
      <c r="O10" s="80">
        <f t="shared" si="1"/>
        <v>0</v>
      </c>
      <c r="P10" s="81">
        <f t="shared" ref="P10" si="2">SUM(D10:O10)</f>
        <v>0</v>
      </c>
      <c r="S10" s="74"/>
    </row>
    <row r="11" spans="2:19" ht="15" thickBot="1" x14ac:dyDescent="0.35">
      <c r="C11" s="42"/>
      <c r="D11" s="42"/>
      <c r="E11" s="42"/>
      <c r="F11" s="42"/>
      <c r="G11" s="42"/>
      <c r="H11" s="42"/>
      <c r="I11" s="42"/>
      <c r="J11" s="42"/>
      <c r="K11" s="42"/>
      <c r="L11" s="42"/>
      <c r="M11" s="42"/>
      <c r="N11" s="42"/>
      <c r="O11" s="42"/>
      <c r="P11" s="42"/>
      <c r="S11" s="74"/>
    </row>
    <row r="12" spans="2:19" x14ac:dyDescent="0.3">
      <c r="B12" s="21" t="s">
        <v>81</v>
      </c>
      <c r="C12" s="71" t="s">
        <v>12</v>
      </c>
      <c r="D12" s="71" t="s">
        <v>1</v>
      </c>
      <c r="E12" s="71" t="s">
        <v>2</v>
      </c>
      <c r="F12" s="71" t="s">
        <v>3</v>
      </c>
      <c r="G12" s="71" t="s">
        <v>4</v>
      </c>
      <c r="H12" s="71" t="s">
        <v>5</v>
      </c>
      <c r="I12" s="71" t="s">
        <v>6</v>
      </c>
      <c r="J12" s="71" t="s">
        <v>7</v>
      </c>
      <c r="K12" s="71" t="s">
        <v>8</v>
      </c>
      <c r="L12" s="71" t="s">
        <v>9</v>
      </c>
      <c r="M12" s="71" t="s">
        <v>10</v>
      </c>
      <c r="N12" s="71" t="s">
        <v>11</v>
      </c>
      <c r="O12" s="71" t="s">
        <v>12</v>
      </c>
      <c r="P12" s="72" t="s">
        <v>13</v>
      </c>
      <c r="S12" s="74"/>
    </row>
    <row r="13" spans="2:19" x14ac:dyDescent="0.3">
      <c r="B13" s="24" t="s">
        <v>82</v>
      </c>
      <c r="C13" s="45"/>
      <c r="D13" s="45"/>
      <c r="E13" s="45"/>
      <c r="F13" s="45"/>
      <c r="G13" s="45"/>
      <c r="H13" s="45"/>
      <c r="I13" s="45"/>
      <c r="J13" s="45"/>
      <c r="K13" s="45"/>
      <c r="L13" s="45"/>
      <c r="M13" s="45"/>
      <c r="N13" s="45"/>
      <c r="O13" s="45"/>
      <c r="P13" s="87"/>
      <c r="S13" s="74"/>
    </row>
    <row r="14" spans="2:19" x14ac:dyDescent="0.3">
      <c r="B14" s="25" t="s">
        <v>33</v>
      </c>
      <c r="C14" s="42"/>
      <c r="D14" s="42">
        <f>(Variabele_Uitgaven!D10*(1+$S14))</f>
        <v>0</v>
      </c>
      <c r="E14" s="42">
        <f>(Variabele_Uitgaven!E10*(1+$S14))</f>
        <v>0</v>
      </c>
      <c r="F14" s="42">
        <f>(Variabele_Uitgaven!F10*(1+$S14))</f>
        <v>0</v>
      </c>
      <c r="G14" s="42">
        <f>(Variabele_Uitgaven!G10*(1+$S14))</f>
        <v>0</v>
      </c>
      <c r="H14" s="42">
        <f>(Variabele_Uitgaven!H10*(1+$S14))</f>
        <v>0</v>
      </c>
      <c r="I14" s="42">
        <f>(Variabele_Uitgaven!I10*(1+$S14))</f>
        <v>0</v>
      </c>
      <c r="J14" s="42">
        <f>(Variabele_Uitgaven!J10*(1+$S14))</f>
        <v>0</v>
      </c>
      <c r="K14" s="42">
        <f>(Variabele_Uitgaven!K10*(1+$S14))</f>
        <v>0</v>
      </c>
      <c r="L14" s="42">
        <f>(Variabele_Uitgaven!L10*(1+$S14))</f>
        <v>0</v>
      </c>
      <c r="M14" s="42">
        <f>(Variabele_Uitgaven!M10*(1+$S14))</f>
        <v>0</v>
      </c>
      <c r="N14" s="42">
        <f>(Variabele_Uitgaven!N10*(1+$S14))</f>
        <v>0</v>
      </c>
      <c r="O14" s="42">
        <f>(Variabele_Uitgaven!O10*(1+$S14))</f>
        <v>0</v>
      </c>
      <c r="P14" s="82">
        <f>SUM(D14:O14)</f>
        <v>0</v>
      </c>
      <c r="R14" s="16" t="s">
        <v>33</v>
      </c>
      <c r="S14" s="73">
        <v>0</v>
      </c>
    </row>
    <row r="15" spans="2:19" x14ac:dyDescent="0.3">
      <c r="B15" s="25" t="s">
        <v>34</v>
      </c>
      <c r="C15" s="42"/>
      <c r="D15" s="42">
        <f>(Variabele_Uitgaven!D11*(1+$S15))</f>
        <v>0</v>
      </c>
      <c r="E15" s="42">
        <f>(Variabele_Uitgaven!E11*(1+$S15))</f>
        <v>0</v>
      </c>
      <c r="F15" s="42">
        <f>(Variabele_Uitgaven!F11*(1+$S15))</f>
        <v>0</v>
      </c>
      <c r="G15" s="42">
        <f>(Variabele_Uitgaven!G11*(1+$S15))</f>
        <v>0</v>
      </c>
      <c r="H15" s="42">
        <f>(Variabele_Uitgaven!H11*(1+$S15))</f>
        <v>0</v>
      </c>
      <c r="I15" s="42">
        <f>(Variabele_Uitgaven!I11*(1+$S15))</f>
        <v>0</v>
      </c>
      <c r="J15" s="42">
        <f>(Variabele_Uitgaven!J11*(1+$S15))</f>
        <v>0</v>
      </c>
      <c r="K15" s="42">
        <f>(Variabele_Uitgaven!K11*(1+$S15))</f>
        <v>0</v>
      </c>
      <c r="L15" s="42">
        <f>(Variabele_Uitgaven!L11*(1+$S15))</f>
        <v>0</v>
      </c>
      <c r="M15" s="42">
        <f>(Variabele_Uitgaven!M11*(1+$S15))</f>
        <v>0</v>
      </c>
      <c r="N15" s="42">
        <f>(Variabele_Uitgaven!N11*(1+$S15))</f>
        <v>0</v>
      </c>
      <c r="O15" s="42">
        <f>(Variabele_Uitgaven!O11*(1+$S15))</f>
        <v>0</v>
      </c>
      <c r="P15" s="82">
        <f t="shared" ref="P15:P22" si="3">SUM(D15:O15)</f>
        <v>0</v>
      </c>
      <c r="R15" s="15" t="s">
        <v>34</v>
      </c>
      <c r="S15" s="73">
        <v>0</v>
      </c>
    </row>
    <row r="16" spans="2:19" x14ac:dyDescent="0.3">
      <c r="B16" s="25" t="s">
        <v>35</v>
      </c>
      <c r="C16" s="42"/>
      <c r="D16" s="42">
        <f>(Variabele_Uitgaven!D12*(1+$S16))</f>
        <v>0</v>
      </c>
      <c r="E16" s="42">
        <f>(Variabele_Uitgaven!E12*(1+$S16))</f>
        <v>0</v>
      </c>
      <c r="F16" s="42">
        <f>(Variabele_Uitgaven!F12*(1+$S16))</f>
        <v>0</v>
      </c>
      <c r="G16" s="42">
        <f>(Variabele_Uitgaven!G12*(1+$S16))</f>
        <v>0</v>
      </c>
      <c r="H16" s="42">
        <f>(Variabele_Uitgaven!H12*(1+$S16))</f>
        <v>0</v>
      </c>
      <c r="I16" s="42">
        <f>(Variabele_Uitgaven!I12*(1+$S16))</f>
        <v>0</v>
      </c>
      <c r="J16" s="42">
        <f>(Variabele_Uitgaven!J12*(1+$S16))</f>
        <v>0</v>
      </c>
      <c r="K16" s="42">
        <f>(Variabele_Uitgaven!K12*(1+$S16))</f>
        <v>0</v>
      </c>
      <c r="L16" s="42">
        <f>(Variabele_Uitgaven!L12*(1+$S16))</f>
        <v>0</v>
      </c>
      <c r="M16" s="42">
        <f>(Variabele_Uitgaven!M12*(1+$S16))</f>
        <v>0</v>
      </c>
      <c r="N16" s="42">
        <f>(Variabele_Uitgaven!N12*(1+$S16))</f>
        <v>0</v>
      </c>
      <c r="O16" s="42">
        <f>(Variabele_Uitgaven!O12*(1+$S16))</f>
        <v>0</v>
      </c>
      <c r="P16" s="82">
        <f t="shared" si="3"/>
        <v>0</v>
      </c>
      <c r="R16" s="16" t="s">
        <v>35</v>
      </c>
      <c r="S16" s="73">
        <v>0</v>
      </c>
    </row>
    <row r="17" spans="2:19" x14ac:dyDescent="0.3">
      <c r="B17" s="25" t="s">
        <v>36</v>
      </c>
      <c r="C17" s="42"/>
      <c r="D17" s="42">
        <f>(Variabele_Uitgaven!D13*(1+$S17))</f>
        <v>0</v>
      </c>
      <c r="E17" s="42">
        <f>(Variabele_Uitgaven!E13*(1+$S17))</f>
        <v>0</v>
      </c>
      <c r="F17" s="42">
        <f>(Variabele_Uitgaven!F13*(1+$S17))</f>
        <v>0</v>
      </c>
      <c r="G17" s="42">
        <f>(Variabele_Uitgaven!G13*(1+$S17))</f>
        <v>0</v>
      </c>
      <c r="H17" s="42">
        <f>(Variabele_Uitgaven!H13*(1+$S17))</f>
        <v>0</v>
      </c>
      <c r="I17" s="42">
        <f>(Variabele_Uitgaven!I13*(1+$S17))</f>
        <v>0</v>
      </c>
      <c r="J17" s="42">
        <f>(Variabele_Uitgaven!J13*(1+$S17))</f>
        <v>0</v>
      </c>
      <c r="K17" s="42">
        <f>(Variabele_Uitgaven!K13*(1+$S17))</f>
        <v>0</v>
      </c>
      <c r="L17" s="42">
        <f>(Variabele_Uitgaven!L13*(1+$S17))</f>
        <v>0</v>
      </c>
      <c r="M17" s="42">
        <f>(Variabele_Uitgaven!M13*(1+$S17))</f>
        <v>0</v>
      </c>
      <c r="N17" s="42">
        <f>(Variabele_Uitgaven!N13*(1+$S17))</f>
        <v>0</v>
      </c>
      <c r="O17" s="42">
        <f>(Variabele_Uitgaven!O13*(1+$S17))</f>
        <v>0</v>
      </c>
      <c r="P17" s="82">
        <f t="shared" si="3"/>
        <v>0</v>
      </c>
      <c r="R17" s="15" t="s">
        <v>36</v>
      </c>
      <c r="S17" s="73">
        <v>0</v>
      </c>
    </row>
    <row r="18" spans="2:19" x14ac:dyDescent="0.3">
      <c r="B18" s="25" t="s">
        <v>83</v>
      </c>
      <c r="C18" s="42"/>
      <c r="D18" s="42">
        <f>(SUM(Variabele_Uitgaven!D14:D15)*(1+$S18))</f>
        <v>0</v>
      </c>
      <c r="E18" s="42">
        <f>(SUM(Variabele_Uitgaven!E14:E15)*(1+$S18))</f>
        <v>0</v>
      </c>
      <c r="F18" s="42">
        <f>(SUM(Variabele_Uitgaven!F14:F15)*(1+$S18))</f>
        <v>0</v>
      </c>
      <c r="G18" s="42">
        <f>(SUM(Variabele_Uitgaven!G14:G15)*(1+$S18))</f>
        <v>0</v>
      </c>
      <c r="H18" s="42">
        <f>(SUM(Variabele_Uitgaven!H14:H15)*(1+$S18))</f>
        <v>0</v>
      </c>
      <c r="I18" s="42">
        <f>(SUM(Variabele_Uitgaven!I14:I15)*(1+$S18))</f>
        <v>0</v>
      </c>
      <c r="J18" s="42">
        <f>(SUM(Variabele_Uitgaven!J14:J15)*(1+$S18))</f>
        <v>0</v>
      </c>
      <c r="K18" s="42">
        <f>(SUM(Variabele_Uitgaven!K14:K15)*(1+$S18))</f>
        <v>0</v>
      </c>
      <c r="L18" s="42">
        <f>(SUM(Variabele_Uitgaven!L14:L15)*(1+$S18))</f>
        <v>0</v>
      </c>
      <c r="M18" s="42">
        <f>(SUM(Variabele_Uitgaven!M14:M15)*(1+$S18))</f>
        <v>0</v>
      </c>
      <c r="N18" s="42">
        <f>(SUM(Variabele_Uitgaven!N14:N15)*(1+$S18))</f>
        <v>0</v>
      </c>
      <c r="O18" s="42">
        <f>(SUM(Variabele_Uitgaven!O14:O15)*(1+$S18))</f>
        <v>0</v>
      </c>
      <c r="P18" s="82">
        <f t="shared" si="3"/>
        <v>0</v>
      </c>
      <c r="R18" s="15" t="s">
        <v>84</v>
      </c>
      <c r="S18" s="73">
        <v>0</v>
      </c>
    </row>
    <row r="19" spans="2:19" x14ac:dyDescent="0.3">
      <c r="B19" s="25" t="s">
        <v>85</v>
      </c>
      <c r="C19" s="42"/>
      <c r="D19" s="42">
        <f>(SUM(Variabele_Uitgaven!D16:D20)*(1+$S19))</f>
        <v>0</v>
      </c>
      <c r="E19" s="42">
        <f>(SUM(Variabele_Uitgaven!E16:E20)*(1+$S19))</f>
        <v>0</v>
      </c>
      <c r="F19" s="42">
        <f>(SUM(Variabele_Uitgaven!F16:F20)*(1+$S19))</f>
        <v>0</v>
      </c>
      <c r="G19" s="42">
        <f>(SUM(Variabele_Uitgaven!G16:G20)*(1+$S19))</f>
        <v>0</v>
      </c>
      <c r="H19" s="42">
        <f>(SUM(Variabele_Uitgaven!H16:H20)*(1+$S19))</f>
        <v>0</v>
      </c>
      <c r="I19" s="42">
        <f>(SUM(Variabele_Uitgaven!I16:I20)*(1+$S19))</f>
        <v>0</v>
      </c>
      <c r="J19" s="42">
        <f>(SUM(Variabele_Uitgaven!J16:J20)*(1+$S19))</f>
        <v>0</v>
      </c>
      <c r="K19" s="42">
        <f>(SUM(Variabele_Uitgaven!K16:K20)*(1+$S19))</f>
        <v>0</v>
      </c>
      <c r="L19" s="42">
        <f>(SUM(Variabele_Uitgaven!L16:L20)*(1+$S19))</f>
        <v>0</v>
      </c>
      <c r="M19" s="42">
        <f>(SUM(Variabele_Uitgaven!M16:M20)*(1+$S19))</f>
        <v>0</v>
      </c>
      <c r="N19" s="42">
        <f>(SUM(Variabele_Uitgaven!N16:N20)*(1+$S19))</f>
        <v>0</v>
      </c>
      <c r="O19" s="42">
        <f>(SUM(Variabele_Uitgaven!O16:O20)*(1+$S19))</f>
        <v>0</v>
      </c>
      <c r="P19" s="82">
        <f t="shared" si="3"/>
        <v>0</v>
      </c>
      <c r="R19" s="15" t="s">
        <v>86</v>
      </c>
      <c r="S19" s="73">
        <v>0</v>
      </c>
    </row>
    <row r="20" spans="2:19" x14ac:dyDescent="0.3">
      <c r="B20" s="25" t="s">
        <v>87</v>
      </c>
      <c r="C20" s="42"/>
      <c r="D20" s="42">
        <f>(SUM(Variabele_Uitgaven!D21:D23)*(1+$S20))</f>
        <v>0</v>
      </c>
      <c r="E20" s="42">
        <f>(SUM(Variabele_Uitgaven!E21:E23)*(1+$S20))</f>
        <v>0</v>
      </c>
      <c r="F20" s="42">
        <f>(SUM(Variabele_Uitgaven!F21:F23)*(1+$S20))</f>
        <v>0</v>
      </c>
      <c r="G20" s="42">
        <f>(SUM(Variabele_Uitgaven!G21:G23)*(1+$S20))</f>
        <v>0</v>
      </c>
      <c r="H20" s="42">
        <f>(SUM(Variabele_Uitgaven!H21:H23)*(1+$S20))</f>
        <v>0</v>
      </c>
      <c r="I20" s="42">
        <f>(SUM(Variabele_Uitgaven!I21:I23)*(1+$S20))</f>
        <v>0</v>
      </c>
      <c r="J20" s="42">
        <f>(SUM(Variabele_Uitgaven!J21:J23)*(1+$S20))</f>
        <v>0</v>
      </c>
      <c r="K20" s="42">
        <f>(SUM(Variabele_Uitgaven!K21:K23)*(1+$S20))</f>
        <v>0</v>
      </c>
      <c r="L20" s="42">
        <f>(SUM(Variabele_Uitgaven!L21:L23)*(1+$S20))</f>
        <v>0</v>
      </c>
      <c r="M20" s="42">
        <f>(SUM(Variabele_Uitgaven!M21:M23)*(1+$S20))</f>
        <v>0</v>
      </c>
      <c r="N20" s="42">
        <f>(SUM(Variabele_Uitgaven!N21:N23)*(1+$S20))</f>
        <v>0</v>
      </c>
      <c r="O20" s="42">
        <f>(SUM(Variabele_Uitgaven!O21:O23)*(1+$S20))</f>
        <v>0</v>
      </c>
      <c r="P20" s="82">
        <f t="shared" si="3"/>
        <v>0</v>
      </c>
      <c r="R20" s="15" t="s">
        <v>88</v>
      </c>
      <c r="S20" s="73">
        <v>0</v>
      </c>
    </row>
    <row r="21" spans="2:19" x14ac:dyDescent="0.3">
      <c r="B21" s="25" t="s">
        <v>89</v>
      </c>
      <c r="C21" s="42"/>
      <c r="D21" s="42">
        <f>(SUM(Variabele_Uitgaven!D24:D27)*(1+$S21))</f>
        <v>0</v>
      </c>
      <c r="E21" s="42">
        <f>(SUM(Variabele_Uitgaven!E24:E27)*(1+$S21))</f>
        <v>0</v>
      </c>
      <c r="F21" s="42">
        <f>(SUM(Variabele_Uitgaven!F24:F27)*(1+$S21))</f>
        <v>0</v>
      </c>
      <c r="G21" s="42">
        <f>(SUM(Variabele_Uitgaven!G24:G27)*(1+$S21))</f>
        <v>0</v>
      </c>
      <c r="H21" s="42">
        <f>(SUM(Variabele_Uitgaven!H24:H27)*(1+$S21))</f>
        <v>0</v>
      </c>
      <c r="I21" s="42">
        <f>(SUM(Variabele_Uitgaven!I24:I27)*(1+$S21))</f>
        <v>0</v>
      </c>
      <c r="J21" s="42">
        <f>(SUM(Variabele_Uitgaven!J24:J27)*(1+$S21))</f>
        <v>0</v>
      </c>
      <c r="K21" s="42">
        <f>(SUM(Variabele_Uitgaven!K24:K27)*(1+$S21))</f>
        <v>0</v>
      </c>
      <c r="L21" s="42">
        <f>(SUM(Variabele_Uitgaven!L24:L27)*(1+$S21))</f>
        <v>0</v>
      </c>
      <c r="M21" s="42">
        <f>(SUM(Variabele_Uitgaven!M24:M27)*(1+$S21))</f>
        <v>0</v>
      </c>
      <c r="N21" s="42">
        <f>(SUM(Variabele_Uitgaven!N24:N27)*(1+$S21))</f>
        <v>0</v>
      </c>
      <c r="O21" s="42">
        <f>(SUM(Variabele_Uitgaven!O24:O27)*(1+$S21))</f>
        <v>0</v>
      </c>
      <c r="P21" s="82">
        <f t="shared" si="3"/>
        <v>0</v>
      </c>
      <c r="R21" s="15" t="s">
        <v>89</v>
      </c>
      <c r="S21" s="73">
        <v>0</v>
      </c>
    </row>
    <row r="22" spans="2:19" x14ac:dyDescent="0.3">
      <c r="B22" s="25" t="s">
        <v>90</v>
      </c>
      <c r="C22" s="42"/>
      <c r="D22" s="42">
        <f>(Variabele_Uitgaven!D28)*(1+$S22)</f>
        <v>0</v>
      </c>
      <c r="E22" s="42">
        <f>(Variabele_Uitgaven!E28)*(1+$S22)</f>
        <v>0</v>
      </c>
      <c r="F22" s="42">
        <f>(Variabele_Uitgaven!F28)*(1+$S22)</f>
        <v>0</v>
      </c>
      <c r="G22" s="42">
        <f>(Variabele_Uitgaven!G28)*(1+$S22)</f>
        <v>0</v>
      </c>
      <c r="H22" s="42">
        <f>(Variabele_Uitgaven!H28)*(1+$S22)</f>
        <v>0</v>
      </c>
      <c r="I22" s="42">
        <f>(Variabele_Uitgaven!I28)*(1+$S22)</f>
        <v>0</v>
      </c>
      <c r="J22" s="42">
        <f>(Variabele_Uitgaven!J28)*(1+$S22)</f>
        <v>0</v>
      </c>
      <c r="K22" s="42">
        <f>(Variabele_Uitgaven!K28)*(1+$S22)</f>
        <v>0</v>
      </c>
      <c r="L22" s="42">
        <f>(Variabele_Uitgaven!L28)*(1+$S22)</f>
        <v>0</v>
      </c>
      <c r="M22" s="42">
        <f>(Variabele_Uitgaven!M28)*(1+$S22)</f>
        <v>0</v>
      </c>
      <c r="N22" s="42">
        <f>(Variabele_Uitgaven!N28)*(1+$S22)</f>
        <v>0</v>
      </c>
      <c r="O22" s="42">
        <f>(Variabele_Uitgaven!O28)*(1+$S22)</f>
        <v>0</v>
      </c>
      <c r="P22" s="82">
        <f t="shared" si="3"/>
        <v>0</v>
      </c>
      <c r="R22" s="15" t="s">
        <v>91</v>
      </c>
      <c r="S22" s="73">
        <v>0</v>
      </c>
    </row>
    <row r="23" spans="2:19" x14ac:dyDescent="0.3">
      <c r="B23" s="24" t="s">
        <v>92</v>
      </c>
      <c r="C23" s="45"/>
      <c r="D23" s="45"/>
      <c r="E23" s="45"/>
      <c r="F23" s="45"/>
      <c r="G23" s="45"/>
      <c r="H23" s="45"/>
      <c r="I23" s="45"/>
      <c r="J23" s="45"/>
      <c r="K23" s="45"/>
      <c r="L23" s="45"/>
      <c r="M23" s="45"/>
      <c r="N23" s="45"/>
      <c r="O23" s="45"/>
      <c r="P23" s="87"/>
      <c r="S23" s="74"/>
    </row>
    <row r="24" spans="2:19" x14ac:dyDescent="0.3">
      <c r="B24" s="25" t="s">
        <v>93</v>
      </c>
      <c r="C24" s="42"/>
      <c r="D24" s="42">
        <f>(Vaste_Uitgaven!D10*(1+$S24))</f>
        <v>0</v>
      </c>
      <c r="E24" s="42">
        <f>(Vaste_Uitgaven!E10*(1+$S24))</f>
        <v>0</v>
      </c>
      <c r="F24" s="42">
        <f>(Vaste_Uitgaven!F10*(1+$S24))</f>
        <v>0</v>
      </c>
      <c r="G24" s="42">
        <f>(Vaste_Uitgaven!G10*(1+$S24))</f>
        <v>0</v>
      </c>
      <c r="H24" s="42">
        <f>(Vaste_Uitgaven!H10*(1+$S24))</f>
        <v>0</v>
      </c>
      <c r="I24" s="42">
        <f>(Vaste_Uitgaven!I10*(1+$S24))</f>
        <v>0</v>
      </c>
      <c r="J24" s="42">
        <f>(Vaste_Uitgaven!J10*(1+$S24))</f>
        <v>0</v>
      </c>
      <c r="K24" s="42">
        <f>(Vaste_Uitgaven!K10*(1+$S24))</f>
        <v>0</v>
      </c>
      <c r="L24" s="42">
        <f>(Vaste_Uitgaven!L10*(1+$S24))</f>
        <v>0</v>
      </c>
      <c r="M24" s="42">
        <f>(Vaste_Uitgaven!M10*(1+$S24))</f>
        <v>0</v>
      </c>
      <c r="N24" s="42">
        <f>(Vaste_Uitgaven!N10*(1+$S24))</f>
        <v>0</v>
      </c>
      <c r="O24" s="42">
        <f>(Vaste_Uitgaven!O10*(1+$S24))</f>
        <v>0</v>
      </c>
      <c r="P24" s="82">
        <f>SUM(D24:O24)</f>
        <v>0</v>
      </c>
      <c r="R24" s="16" t="s">
        <v>93</v>
      </c>
      <c r="S24" s="73">
        <v>0</v>
      </c>
    </row>
    <row r="25" spans="2:19" x14ac:dyDescent="0.3">
      <c r="B25" s="25" t="s">
        <v>94</v>
      </c>
      <c r="C25" s="42"/>
      <c r="D25" s="42">
        <f>(SUM(Vaste_Uitgaven!D11:D12)*(1+$S25))</f>
        <v>0</v>
      </c>
      <c r="E25" s="42">
        <f>(SUM(Vaste_Uitgaven!E11:E12)*(1+$S25))</f>
        <v>0</v>
      </c>
      <c r="F25" s="42">
        <f>(SUM(Vaste_Uitgaven!F11:F12)*(1+$S25))</f>
        <v>0</v>
      </c>
      <c r="G25" s="42">
        <f>(SUM(Vaste_Uitgaven!G11:G12)*(1+$S25))</f>
        <v>0</v>
      </c>
      <c r="H25" s="42">
        <f>(SUM(Vaste_Uitgaven!H11:H12)*(1+$S25))</f>
        <v>0</v>
      </c>
      <c r="I25" s="42">
        <f>(SUM(Vaste_Uitgaven!I11:I12)*(1+$S25))</f>
        <v>0</v>
      </c>
      <c r="J25" s="42">
        <f>(SUM(Vaste_Uitgaven!J11:J12)*(1+$S25))</f>
        <v>0</v>
      </c>
      <c r="K25" s="42">
        <f>(SUM(Vaste_Uitgaven!K11:K12)*(1+$S25))</f>
        <v>0</v>
      </c>
      <c r="L25" s="42">
        <f>(SUM(Vaste_Uitgaven!L11:L12)*(1+$S25))</f>
        <v>0</v>
      </c>
      <c r="M25" s="42">
        <f>(SUM(Vaste_Uitgaven!M11:M12)*(1+$S25))</f>
        <v>0</v>
      </c>
      <c r="N25" s="42">
        <f>(SUM(Vaste_Uitgaven!N11:N12)*(1+$S25))</f>
        <v>0</v>
      </c>
      <c r="O25" s="42">
        <f>(SUM(Vaste_Uitgaven!O11:O12)*(1+$S25))</f>
        <v>0</v>
      </c>
      <c r="P25" s="82">
        <f t="shared" ref="P25:P29" si="4">SUM(D25:O25)</f>
        <v>0</v>
      </c>
      <c r="R25" s="15" t="s">
        <v>94</v>
      </c>
      <c r="S25" s="73">
        <v>0</v>
      </c>
    </row>
    <row r="26" spans="2:19" x14ac:dyDescent="0.3">
      <c r="B26" s="25" t="s">
        <v>95</v>
      </c>
      <c r="C26" s="42"/>
      <c r="D26" s="42">
        <f>(SUM(Vaste_Uitgaven!D13:D15)*(1+$S26))</f>
        <v>0</v>
      </c>
      <c r="E26" s="42">
        <f>(SUM(Vaste_Uitgaven!E13:E15)*(1+$S26))</f>
        <v>0</v>
      </c>
      <c r="F26" s="42">
        <f>(SUM(Vaste_Uitgaven!F13:F15)*(1+$S26))</f>
        <v>0</v>
      </c>
      <c r="G26" s="42">
        <f>(SUM(Vaste_Uitgaven!G13:G15)*(1+$S26))</f>
        <v>0</v>
      </c>
      <c r="H26" s="42">
        <f>(SUM(Vaste_Uitgaven!H13:H15)*(1+$S26))</f>
        <v>0</v>
      </c>
      <c r="I26" s="42">
        <f>(SUM(Vaste_Uitgaven!I13:I15)*(1+$S26))</f>
        <v>0</v>
      </c>
      <c r="J26" s="42">
        <f>(SUM(Vaste_Uitgaven!J13:J15)*(1+$S26))</f>
        <v>0</v>
      </c>
      <c r="K26" s="42">
        <f>(SUM(Vaste_Uitgaven!K13:K15)*(1+$S26))</f>
        <v>0</v>
      </c>
      <c r="L26" s="42">
        <f>(SUM(Vaste_Uitgaven!L13:L15)*(1+$S26))</f>
        <v>0</v>
      </c>
      <c r="M26" s="42">
        <f>(SUM(Vaste_Uitgaven!M13:M15)*(1+$S26))</f>
        <v>0</v>
      </c>
      <c r="N26" s="42">
        <f>(SUM(Vaste_Uitgaven!N13:N15)*(1+$S26))</f>
        <v>0</v>
      </c>
      <c r="O26" s="42">
        <f>(SUM(Vaste_Uitgaven!O13:O15)*(1+$S26))</f>
        <v>0</v>
      </c>
      <c r="P26" s="82">
        <f t="shared" si="4"/>
        <v>0</v>
      </c>
      <c r="R26" s="16" t="s">
        <v>95</v>
      </c>
      <c r="S26" s="73">
        <v>0</v>
      </c>
    </row>
    <row r="27" spans="2:19" x14ac:dyDescent="0.3">
      <c r="B27" s="25" t="s">
        <v>96</v>
      </c>
      <c r="C27" s="42"/>
      <c r="D27" s="42">
        <f>(SUM(Vaste_Uitgaven!D16:D18)*(1+$S27))</f>
        <v>0</v>
      </c>
      <c r="E27" s="42">
        <f>(SUM(Vaste_Uitgaven!E16:E18)*(1+$S27))</f>
        <v>0</v>
      </c>
      <c r="F27" s="42">
        <f>(SUM(Vaste_Uitgaven!F16:F18)*(1+$S27))</f>
        <v>0</v>
      </c>
      <c r="G27" s="42">
        <f>(SUM(Vaste_Uitgaven!G16:G18)*(1+$S27))</f>
        <v>0</v>
      </c>
      <c r="H27" s="42">
        <f>(SUM(Vaste_Uitgaven!H16:H18)*(1+$S27))</f>
        <v>0</v>
      </c>
      <c r="I27" s="42">
        <f>(SUM(Vaste_Uitgaven!I16:I18)*(1+$S27))</f>
        <v>0</v>
      </c>
      <c r="J27" s="42">
        <f>(SUM(Vaste_Uitgaven!J16:J18)*(1+$S27))</f>
        <v>0</v>
      </c>
      <c r="K27" s="42">
        <f>(SUM(Vaste_Uitgaven!K16:K18)*(1+$S27))</f>
        <v>0</v>
      </c>
      <c r="L27" s="42">
        <f>(SUM(Vaste_Uitgaven!L16:L18)*(1+$S27))</f>
        <v>0</v>
      </c>
      <c r="M27" s="42">
        <f>(SUM(Vaste_Uitgaven!M16:M18)*(1+$S27))</f>
        <v>0</v>
      </c>
      <c r="N27" s="42">
        <f>(SUM(Vaste_Uitgaven!N16:N18)*(1+$S27))</f>
        <v>0</v>
      </c>
      <c r="O27" s="42">
        <f>(SUM(Vaste_Uitgaven!O16:O18)*(1+$S27))</f>
        <v>0</v>
      </c>
      <c r="P27" s="82">
        <f t="shared" si="4"/>
        <v>0</v>
      </c>
      <c r="R27" s="15" t="s">
        <v>96</v>
      </c>
      <c r="S27" s="73">
        <v>0</v>
      </c>
    </row>
    <row r="28" spans="2:19" x14ac:dyDescent="0.3">
      <c r="B28" s="25" t="s">
        <v>68</v>
      </c>
      <c r="C28" s="42"/>
      <c r="D28" s="42">
        <f>(Vaste_Uitgaven!D19*(1+$S28))</f>
        <v>0</v>
      </c>
      <c r="E28" s="42">
        <f>(Vaste_Uitgaven!E19*(1+$S28))</f>
        <v>0</v>
      </c>
      <c r="F28" s="42">
        <f>(Vaste_Uitgaven!F19*(1+$S28))</f>
        <v>0</v>
      </c>
      <c r="G28" s="42">
        <f>(Vaste_Uitgaven!G19*(1+$S28))</f>
        <v>0</v>
      </c>
      <c r="H28" s="42">
        <f>(Vaste_Uitgaven!H19*(1+$S28))</f>
        <v>0</v>
      </c>
      <c r="I28" s="42">
        <f>(Vaste_Uitgaven!I19*(1+$S28))</f>
        <v>0</v>
      </c>
      <c r="J28" s="42">
        <f>(Vaste_Uitgaven!J19*(1+$S28))</f>
        <v>0</v>
      </c>
      <c r="K28" s="42">
        <f>(Vaste_Uitgaven!K19*(1+$S28))</f>
        <v>0</v>
      </c>
      <c r="L28" s="42">
        <f>(Vaste_Uitgaven!L19*(1+$S28))</f>
        <v>0</v>
      </c>
      <c r="M28" s="42">
        <f>(Vaste_Uitgaven!M19*(1+$S28))</f>
        <v>0</v>
      </c>
      <c r="N28" s="42">
        <f>(Vaste_Uitgaven!N19*(1+$S28))</f>
        <v>0</v>
      </c>
      <c r="O28" s="42">
        <f>(Vaste_Uitgaven!O19*(1+$S28))</f>
        <v>0</v>
      </c>
      <c r="P28" s="82">
        <f t="shared" si="4"/>
        <v>0</v>
      </c>
      <c r="R28" s="15" t="s">
        <v>68</v>
      </c>
      <c r="S28" s="73">
        <v>0</v>
      </c>
    </row>
    <row r="29" spans="2:19" x14ac:dyDescent="0.3">
      <c r="B29" s="25" t="s">
        <v>69</v>
      </c>
      <c r="C29" s="42"/>
      <c r="D29" s="42">
        <f>(Vaste_Uitgaven!D20*(1+$S29))</f>
        <v>0</v>
      </c>
      <c r="E29" s="42">
        <f>(Vaste_Uitgaven!E20*(1+$S29))</f>
        <v>0</v>
      </c>
      <c r="F29" s="42">
        <f>(Vaste_Uitgaven!F20*(1+$S29))</f>
        <v>0</v>
      </c>
      <c r="G29" s="42">
        <f>(Vaste_Uitgaven!G20*(1+$S29))</f>
        <v>0</v>
      </c>
      <c r="H29" s="42">
        <f>(Vaste_Uitgaven!H20*(1+$S29))</f>
        <v>0</v>
      </c>
      <c r="I29" s="42">
        <f>(Vaste_Uitgaven!I20*(1+$S29))</f>
        <v>0</v>
      </c>
      <c r="J29" s="42">
        <f>(Vaste_Uitgaven!J20*(1+$S29))</f>
        <v>0</v>
      </c>
      <c r="K29" s="42">
        <f>(Vaste_Uitgaven!K20*(1+$S29))</f>
        <v>0</v>
      </c>
      <c r="L29" s="42">
        <f>(Vaste_Uitgaven!L20*(1+$S29))</f>
        <v>0</v>
      </c>
      <c r="M29" s="42">
        <f>(Vaste_Uitgaven!M20*(1+$S29))</f>
        <v>0</v>
      </c>
      <c r="N29" s="42">
        <f>(Vaste_Uitgaven!N20*(1+$S29))</f>
        <v>0</v>
      </c>
      <c r="O29" s="42">
        <f>(Vaste_Uitgaven!O20*(1+$S29))</f>
        <v>0</v>
      </c>
      <c r="P29" s="82">
        <f t="shared" si="4"/>
        <v>0</v>
      </c>
      <c r="R29" s="15" t="s">
        <v>69</v>
      </c>
      <c r="S29" s="73">
        <v>0</v>
      </c>
    </row>
    <row r="30" spans="2:19" ht="15" thickBot="1" x14ac:dyDescent="0.35">
      <c r="B30" s="23" t="s">
        <v>97</v>
      </c>
      <c r="C30" s="80">
        <f>SUM(C14:C29)</f>
        <v>0</v>
      </c>
      <c r="D30" s="80">
        <f t="shared" ref="D30:O30" si="5">SUM(D14:D29)</f>
        <v>0</v>
      </c>
      <c r="E30" s="80">
        <f t="shared" si="5"/>
        <v>0</v>
      </c>
      <c r="F30" s="80">
        <f t="shared" si="5"/>
        <v>0</v>
      </c>
      <c r="G30" s="80">
        <f t="shared" si="5"/>
        <v>0</v>
      </c>
      <c r="H30" s="80">
        <f t="shared" si="5"/>
        <v>0</v>
      </c>
      <c r="I30" s="80">
        <f t="shared" si="5"/>
        <v>0</v>
      </c>
      <c r="J30" s="80">
        <f t="shared" si="5"/>
        <v>0</v>
      </c>
      <c r="K30" s="80">
        <f t="shared" si="5"/>
        <v>0</v>
      </c>
      <c r="L30" s="80">
        <f t="shared" si="5"/>
        <v>0</v>
      </c>
      <c r="M30" s="80">
        <f t="shared" si="5"/>
        <v>0</v>
      </c>
      <c r="N30" s="80">
        <f t="shared" si="5"/>
        <v>0</v>
      </c>
      <c r="O30" s="80">
        <f t="shared" si="5"/>
        <v>0</v>
      </c>
      <c r="P30" s="81">
        <f t="shared" ref="P30" si="6">SUM(D30:O30)</f>
        <v>0</v>
      </c>
      <c r="S30" s="74"/>
    </row>
    <row r="31" spans="2:19" ht="15" thickBot="1" x14ac:dyDescent="0.35">
      <c r="C31" s="42"/>
      <c r="D31" s="42"/>
      <c r="E31" s="42"/>
      <c r="F31" s="42"/>
      <c r="G31" s="42"/>
      <c r="H31" s="42"/>
      <c r="I31" s="42"/>
      <c r="J31" s="42"/>
      <c r="K31" s="42"/>
      <c r="L31" s="42"/>
      <c r="M31" s="42"/>
      <c r="N31" s="42"/>
      <c r="O31" s="42"/>
      <c r="P31" s="42"/>
      <c r="S31" s="74"/>
    </row>
    <row r="32" spans="2:19" x14ac:dyDescent="0.3">
      <c r="B32" s="46" t="s">
        <v>98</v>
      </c>
      <c r="C32" s="47">
        <v>0</v>
      </c>
      <c r="D32" s="83">
        <f t="shared" ref="D32:P32" si="7">D10-D30</f>
        <v>0</v>
      </c>
      <c r="E32" s="83">
        <f t="shared" si="7"/>
        <v>0</v>
      </c>
      <c r="F32" s="83">
        <f t="shared" si="7"/>
        <v>0</v>
      </c>
      <c r="G32" s="83">
        <f t="shared" si="7"/>
        <v>0</v>
      </c>
      <c r="H32" s="83">
        <f t="shared" si="7"/>
        <v>0</v>
      </c>
      <c r="I32" s="83">
        <f t="shared" si="7"/>
        <v>0</v>
      </c>
      <c r="J32" s="83">
        <f t="shared" si="7"/>
        <v>0</v>
      </c>
      <c r="K32" s="83">
        <f t="shared" si="7"/>
        <v>0</v>
      </c>
      <c r="L32" s="83">
        <f t="shared" si="7"/>
        <v>0</v>
      </c>
      <c r="M32" s="83">
        <f t="shared" si="7"/>
        <v>0</v>
      </c>
      <c r="N32" s="83">
        <f t="shared" si="7"/>
        <v>0</v>
      </c>
      <c r="O32" s="83">
        <f t="shared" si="7"/>
        <v>0</v>
      </c>
      <c r="P32" s="84">
        <f t="shared" si="7"/>
        <v>0</v>
      </c>
      <c r="S32" s="74"/>
    </row>
    <row r="33" spans="2:19" ht="15" thickBot="1" x14ac:dyDescent="0.35">
      <c r="B33" s="50" t="s">
        <v>99</v>
      </c>
      <c r="C33" s="85">
        <f>C32</f>
        <v>0</v>
      </c>
      <c r="D33" s="85">
        <f>C33+D32</f>
        <v>0</v>
      </c>
      <c r="E33" s="85">
        <f t="shared" ref="E33:P33" si="8">D33+E32</f>
        <v>0</v>
      </c>
      <c r="F33" s="85">
        <f t="shared" si="8"/>
        <v>0</v>
      </c>
      <c r="G33" s="85">
        <f t="shared" si="8"/>
        <v>0</v>
      </c>
      <c r="H33" s="85">
        <f t="shared" si="8"/>
        <v>0</v>
      </c>
      <c r="I33" s="85">
        <f t="shared" si="8"/>
        <v>0</v>
      </c>
      <c r="J33" s="85">
        <f t="shared" si="8"/>
        <v>0</v>
      </c>
      <c r="K33" s="85">
        <f t="shared" si="8"/>
        <v>0</v>
      </c>
      <c r="L33" s="85">
        <f t="shared" si="8"/>
        <v>0</v>
      </c>
      <c r="M33" s="85">
        <f t="shared" si="8"/>
        <v>0</v>
      </c>
      <c r="N33" s="85">
        <f t="shared" si="8"/>
        <v>0</v>
      </c>
      <c r="O33" s="85">
        <f t="shared" si="8"/>
        <v>0</v>
      </c>
      <c r="P33" s="86">
        <f t="shared" si="8"/>
        <v>0</v>
      </c>
      <c r="S33" s="74"/>
    </row>
    <row r="34" spans="2:19" x14ac:dyDescent="0.3">
      <c r="C34" s="1"/>
      <c r="D34" s="1"/>
      <c r="E34" s="1"/>
      <c r="F34" s="1"/>
      <c r="G34" s="1"/>
      <c r="H34" s="1"/>
      <c r="I34" s="1"/>
      <c r="J34" s="1"/>
      <c r="K34" s="1"/>
      <c r="L34" s="1"/>
      <c r="M34" s="1"/>
      <c r="N34" s="1"/>
      <c r="O34" s="1"/>
      <c r="P34" s="1"/>
      <c r="S34" s="74"/>
    </row>
    <row r="35" spans="2:19" x14ac:dyDescent="0.3">
      <c r="C35" s="1"/>
      <c r="D35" s="1"/>
      <c r="E35" s="1"/>
      <c r="F35" s="1"/>
      <c r="G35" s="1"/>
      <c r="H35" s="1"/>
      <c r="I35" s="1"/>
      <c r="J35" s="1"/>
      <c r="K35" s="1"/>
      <c r="L35" s="1"/>
      <c r="M35" s="1"/>
      <c r="N35" s="1"/>
      <c r="O35" s="1"/>
      <c r="P35" s="1"/>
      <c r="S35" s="74"/>
    </row>
    <row r="36" spans="2:19" x14ac:dyDescent="0.3">
      <c r="C36" s="1"/>
      <c r="D36" s="1"/>
      <c r="E36" s="1"/>
      <c r="F36" s="1"/>
      <c r="G36" s="1"/>
      <c r="H36" s="1"/>
      <c r="I36" s="1"/>
      <c r="J36" s="1"/>
      <c r="K36" s="1"/>
      <c r="L36" s="1"/>
      <c r="M36" s="1"/>
      <c r="N36" s="1"/>
      <c r="O36" s="1"/>
      <c r="P36" s="1"/>
      <c r="S36" s="74"/>
    </row>
    <row r="37" spans="2:19" x14ac:dyDescent="0.3">
      <c r="C37" s="1"/>
      <c r="D37" s="1"/>
      <c r="E37" s="1"/>
      <c r="F37" s="1"/>
      <c r="G37" s="1"/>
      <c r="H37" s="1"/>
      <c r="I37" s="1"/>
      <c r="J37" s="1"/>
      <c r="K37" s="1"/>
      <c r="L37" s="1"/>
      <c r="M37" s="1"/>
      <c r="N37" s="1"/>
      <c r="O37" s="1"/>
      <c r="P37" s="1"/>
    </row>
    <row r="38" spans="2:19" x14ac:dyDescent="0.3">
      <c r="C38" s="1"/>
      <c r="D38" s="1"/>
      <c r="E38" s="1"/>
      <c r="F38" s="1"/>
      <c r="G38" s="1"/>
      <c r="H38" s="1"/>
      <c r="I38" s="1"/>
      <c r="J38" s="1"/>
      <c r="K38" s="1"/>
      <c r="L38" s="1"/>
      <c r="M38" s="1"/>
      <c r="N38" s="1"/>
      <c r="O38" s="1"/>
      <c r="P38" s="1"/>
    </row>
    <row r="39" spans="2:19" x14ac:dyDescent="0.3">
      <c r="C39" s="1"/>
      <c r="D39" s="1"/>
      <c r="E39" s="1"/>
      <c r="F39" s="1"/>
      <c r="G39" s="1"/>
      <c r="H39" s="1"/>
      <c r="I39" s="1"/>
      <c r="J39" s="1"/>
      <c r="K39" s="1"/>
      <c r="L39" s="1"/>
      <c r="M39" s="1"/>
      <c r="N39" s="1"/>
      <c r="O39" s="1"/>
      <c r="P39" s="1"/>
    </row>
    <row r="40" spans="2:19" x14ac:dyDescent="0.3">
      <c r="C40" s="1"/>
      <c r="D40" s="1"/>
      <c r="E40" s="1"/>
      <c r="F40" s="1"/>
      <c r="G40" s="1"/>
      <c r="H40" s="1"/>
      <c r="I40" s="1"/>
      <c r="J40" s="1"/>
      <c r="K40" s="1"/>
      <c r="L40" s="1"/>
      <c r="M40" s="1"/>
      <c r="N40" s="1"/>
      <c r="O40" s="1"/>
      <c r="P40" s="1"/>
    </row>
    <row r="41" spans="2:19" x14ac:dyDescent="0.3">
      <c r="C41" s="1"/>
      <c r="D41" s="1"/>
      <c r="E41" s="1"/>
      <c r="F41" s="1"/>
      <c r="G41" s="1"/>
      <c r="H41" s="1"/>
      <c r="I41" s="1"/>
      <c r="J41" s="1"/>
      <c r="K41" s="1"/>
      <c r="L41" s="1"/>
      <c r="M41" s="1"/>
      <c r="N41" s="1"/>
      <c r="O41" s="1"/>
      <c r="P41" s="1"/>
    </row>
    <row r="42" spans="2:19" x14ac:dyDescent="0.3">
      <c r="C42" s="1"/>
      <c r="D42" s="1"/>
      <c r="E42" s="1"/>
      <c r="F42" s="1"/>
      <c r="G42" s="1"/>
      <c r="H42" s="1"/>
      <c r="I42" s="1"/>
      <c r="J42" s="1"/>
      <c r="K42" s="1"/>
      <c r="L42" s="1"/>
      <c r="M42" s="1"/>
      <c r="N42" s="1"/>
      <c r="O42" s="1"/>
      <c r="P42" s="1"/>
    </row>
    <row r="43" spans="2:19" x14ac:dyDescent="0.3">
      <c r="C43" s="1"/>
      <c r="D43" s="1"/>
      <c r="E43" s="1"/>
      <c r="F43" s="1"/>
      <c r="G43" s="1"/>
      <c r="H43" s="1"/>
      <c r="I43" s="1"/>
      <c r="J43" s="1"/>
      <c r="K43" s="1"/>
      <c r="L43" s="1"/>
      <c r="M43" s="1"/>
      <c r="N43" s="1"/>
      <c r="O43" s="1"/>
      <c r="P43" s="1"/>
    </row>
  </sheetData>
  <sheetProtection algorithmName="SHA-512" hashValue="Z1ks4zbiODA4JmjSLMb08rCcjG8vW0FvM/S2uzscieDhoIRwmHkj9+TJuEcHC2doz7wNlUeW98KMNIeeAvBwSA==" saltValue="tALbw5H8WEznm4wY2qOw4Q==" spinCount="100000" sheet="1" objects="1" scenarios="1"/>
  <mergeCells count="1">
    <mergeCell ref="G3:I3"/>
  </mergeCells>
  <conditionalFormatting sqref="C32:P33">
    <cfRule type="colorScale" priority="3">
      <colorScale>
        <cfvo type="num" val="&quot;&lt;0&quot;"/>
        <cfvo type="num" val="&quot;&gt;0&quot;"/>
        <color rgb="FFFF0000"/>
        <color theme="9"/>
      </colorScale>
    </cfRule>
  </conditionalFormatting>
  <conditionalFormatting sqref="D32:P33">
    <cfRule type="cellIs" dxfId="7" priority="1" operator="lessThan">
      <formula>0</formula>
    </cfRule>
    <cfRule type="cellIs" dxfId="6" priority="2" operator="greaterThan">
      <formula>0</formula>
    </cfRule>
  </conditionalFormatting>
  <pageMargins left="0.7" right="0.7" top="0.75" bottom="0.75" header="0.3" footer="0.3"/>
  <pageSetup paperSize="9" scale="8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J1:L1"/>
  <sheetViews>
    <sheetView showGridLines="0" showRowColHeaders="0" workbookViewId="0"/>
  </sheetViews>
  <sheetFormatPr defaultRowHeight="14.4" x14ac:dyDescent="0.3"/>
  <sheetData>
    <row r="1" spans="10:12" ht="23.4" x14ac:dyDescent="0.45">
      <c r="J1" s="32" t="s">
        <v>100</v>
      </c>
      <c r="L1" s="32">
        <f>Inkomsten!C9</f>
        <v>2025</v>
      </c>
    </row>
  </sheetData>
  <sheetProtection algorithmName="SHA-512" hashValue="/jTERgJ/EAQJwo4zBKtxrF+IZd1obqC+p8Xpspd/FrPUxmkktk1SKN6EnhKUR3R2BBNGG3D9/M03pxT+BfEYWQ==" saltValue="XiQUPfeyatAENgI+jjCJq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B78E6E45510D42A4BFB567AB0CA121" ma:contentTypeVersion="10" ma:contentTypeDescription="Create a new document." ma:contentTypeScope="" ma:versionID="90d946303951ee626114ac3f2f67b8c3">
  <xsd:schema xmlns:xsd="http://www.w3.org/2001/XMLSchema" xmlns:xs="http://www.w3.org/2001/XMLSchema" xmlns:p="http://schemas.microsoft.com/office/2006/metadata/properties" xmlns:ns2="7bc2ca3d-483e-4c72-9a6a-d28942a5ade3" xmlns:ns3="98bed1a8-147c-4fa8-b36c-ba89e25e2f85" targetNamespace="http://schemas.microsoft.com/office/2006/metadata/properties" ma:root="true" ma:fieldsID="0114193a4797f229b69ba8a9a5eb09ba" ns2:_="" ns3:_="">
    <xsd:import namespace="7bc2ca3d-483e-4c72-9a6a-d28942a5ade3"/>
    <xsd:import namespace="98bed1a8-147c-4fa8-b36c-ba89e25e2f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2ca3d-483e-4c72-9a6a-d28942a5a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bed1a8-147c-4fa8-b36c-ba89e25e2f8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A292C6-74FE-45DB-9C17-2A46A84C53C4}">
  <ds:schemaRefs>
    <ds:schemaRef ds:uri="http://schemas.microsoft.com/sharepoint/v3/contenttype/forms"/>
  </ds:schemaRefs>
</ds:datastoreItem>
</file>

<file path=customXml/itemProps2.xml><?xml version="1.0" encoding="utf-8"?>
<ds:datastoreItem xmlns:ds="http://schemas.openxmlformats.org/officeDocument/2006/customXml" ds:itemID="{C0958979-862E-49C5-A906-1ADE6D9D8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2ca3d-483e-4c72-9a6a-d28942a5ade3"/>
    <ds:schemaRef ds:uri="98bed1a8-147c-4fa8-b36c-ba89e25e2f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69D3EF-37C0-4E36-911F-9B6286B47ED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12</vt:i4>
      </vt:variant>
    </vt:vector>
  </HeadingPairs>
  <TitlesOfParts>
    <vt:vector size="25" baseType="lpstr">
      <vt:lpstr>Start</vt:lpstr>
      <vt:lpstr>Inkomsten</vt:lpstr>
      <vt:lpstr>I-grafisch</vt:lpstr>
      <vt:lpstr>Variabele_Uitgaven</vt:lpstr>
      <vt:lpstr>Var_grafisch</vt:lpstr>
      <vt:lpstr>Vaste_Uitgaven</vt:lpstr>
      <vt:lpstr>JL_grafisch</vt:lpstr>
      <vt:lpstr>Kasoverzicht</vt:lpstr>
      <vt:lpstr>Kasoverzicht_grafisch</vt:lpstr>
      <vt:lpstr>Investeringen</vt:lpstr>
      <vt:lpstr>Kasplanning J+1</vt:lpstr>
      <vt:lpstr>Kasplanning J+2</vt:lpstr>
      <vt:lpstr>Kasplanning J+3</vt:lpstr>
      <vt:lpstr>'I-grafisch'!Afdrukbereik</vt:lpstr>
      <vt:lpstr>Inkomsten!Afdrukbereik</vt:lpstr>
      <vt:lpstr>Investeringen!Afdrukbereik</vt:lpstr>
      <vt:lpstr>JL_grafisch!Afdrukbereik</vt:lpstr>
      <vt:lpstr>Kasoverzicht!Afdrukbereik</vt:lpstr>
      <vt:lpstr>'Kasplanning J+1'!Afdrukbereik</vt:lpstr>
      <vt:lpstr>'Kasplanning J+2'!Afdrukbereik</vt:lpstr>
      <vt:lpstr>'Kasplanning J+3'!Afdrukbereik</vt:lpstr>
      <vt:lpstr>Start!Afdrukbereik</vt:lpstr>
      <vt:lpstr>Var_grafisch!Afdrukbereik</vt:lpstr>
      <vt:lpstr>Variabele_Uitgaven!Afdrukbereik</vt:lpstr>
      <vt:lpstr>Vaste_Uitgaven!Afdrukbereik</vt:lpstr>
    </vt:vector>
  </TitlesOfParts>
  <Manager/>
  <Company>Boerenbond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Ellen Vos</dc:creator>
  <cp:keywords/>
  <dc:description/>
  <cp:lastModifiedBy>Bart Thoelen</cp:lastModifiedBy>
  <cp:revision/>
  <dcterms:created xsi:type="dcterms:W3CDTF">2018-08-17T07:41:38Z</dcterms:created>
  <dcterms:modified xsi:type="dcterms:W3CDTF">2024-12-13T08:00:10Z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0x010100C0B78E6E45510D42A4BFB567AB0CA121</vt:lpwstr>
  </property>
</Properties>
</file>