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1720" windowHeight="12660"/>
  </bookViews>
  <sheets>
    <sheet name="Simulator aflossing" sheetId="9" r:id="rId1"/>
    <sheet name="Overzicht bestaande kredieten" sheetId="12" r:id="rId2"/>
    <sheet name="Toekomstige investeringen" sheetId="13" r:id="rId3"/>
  </sheets>
  <externalReferences>
    <externalReference r:id="rId4"/>
  </externalReferences>
  <definedNames>
    <definedName name="_xlnm.Print_Area" localSheetId="1">'Overzicht bestaande kredieten'!$A$1:$M$61</definedName>
    <definedName name="_xlnm.Print_Area" localSheetId="0">'Simulator aflossing'!$A$1:$L$49</definedName>
    <definedName name="_xlnm.Print_Area" localSheetId="2">'Toekomstige investeringen'!$A$1:$H$40</definedName>
  </definedNames>
  <calcPr calcId="145621"/>
</workbook>
</file>

<file path=xl/calcChain.xml><?xml version="1.0" encoding="utf-8"?>
<calcChain xmlns="http://schemas.openxmlformats.org/spreadsheetml/2006/main">
  <c r="E29" i="9" l="1"/>
  <c r="D30" i="9"/>
  <c r="D29" i="9"/>
  <c r="C30" i="9"/>
  <c r="F10" i="9"/>
  <c r="D11" i="9"/>
  <c r="D10" i="9"/>
  <c r="C10" i="9"/>
  <c r="K42" i="12"/>
  <c r="J42" i="12"/>
  <c r="I42" i="12"/>
  <c r="H42" i="12"/>
  <c r="G42" i="12"/>
  <c r="F42" i="12"/>
  <c r="E42" i="12"/>
  <c r="D42" i="12"/>
  <c r="L41" i="12"/>
  <c r="C41" i="12"/>
  <c r="L40" i="12"/>
  <c r="C40" i="12"/>
  <c r="L39" i="12"/>
  <c r="C39" i="12"/>
  <c r="L38" i="12"/>
  <c r="C38" i="12"/>
  <c r="L37" i="12"/>
  <c r="C37" i="12"/>
  <c r="L36" i="12"/>
  <c r="C36" i="12"/>
  <c r="L35" i="12"/>
  <c r="C35" i="12"/>
  <c r="L34" i="12"/>
  <c r="C34" i="12"/>
  <c r="L33" i="12"/>
  <c r="C33" i="12"/>
  <c r="L32" i="12"/>
  <c r="C32" i="12"/>
  <c r="L31" i="12"/>
  <c r="C31" i="12"/>
  <c r="L30" i="12"/>
  <c r="C30" i="12"/>
  <c r="L29" i="12"/>
  <c r="C29" i="12"/>
  <c r="L28" i="12"/>
  <c r="C28" i="12"/>
  <c r="L27" i="12"/>
  <c r="K26" i="12"/>
  <c r="J26" i="12"/>
  <c r="I26" i="12"/>
  <c r="H26" i="12"/>
  <c r="G26" i="12"/>
  <c r="F26" i="12"/>
  <c r="E26" i="12"/>
  <c r="D26" i="12"/>
  <c r="L42" i="12" l="1"/>
  <c r="I10" i="9" l="1"/>
  <c r="G11" i="9"/>
  <c r="G12" i="9" s="1"/>
  <c r="G13" i="9" s="1"/>
  <c r="H10" i="9"/>
  <c r="B11" i="9"/>
  <c r="K10" i="9" l="1"/>
  <c r="H11" i="9"/>
  <c r="G14" i="9"/>
  <c r="H13" i="9"/>
  <c r="J10" i="9"/>
  <c r="H12" i="9"/>
  <c r="E10" i="9"/>
  <c r="F11" i="9"/>
  <c r="B12" i="9"/>
  <c r="G15" i="9" l="1"/>
  <c r="H14" i="9"/>
  <c r="J11" i="9"/>
  <c r="I11" i="9"/>
  <c r="C11" i="9"/>
  <c r="E11" i="9" s="1"/>
  <c r="D12" i="9" s="1"/>
  <c r="B13" i="9"/>
  <c r="F12" i="9"/>
  <c r="G16" i="9" l="1"/>
  <c r="H15" i="9"/>
  <c r="I12" i="9"/>
  <c r="K12" i="9" s="1"/>
  <c r="J12" i="9"/>
  <c r="K11" i="9"/>
  <c r="C12" i="9"/>
  <c r="E12" i="9" s="1"/>
  <c r="F13" i="9"/>
  <c r="B14" i="9"/>
  <c r="I13" i="9" l="1"/>
  <c r="J13" i="9"/>
  <c r="G17" i="9"/>
  <c r="H16" i="9"/>
  <c r="D13" i="9"/>
  <c r="F14" i="9"/>
  <c r="B15" i="9"/>
  <c r="K13" i="9" l="1"/>
  <c r="I14" i="9"/>
  <c r="K14" i="9" s="1"/>
  <c r="J14" i="9"/>
  <c r="G18" i="9"/>
  <c r="H17" i="9"/>
  <c r="B16" i="9"/>
  <c r="F15" i="9"/>
  <c r="C13" i="9"/>
  <c r="G19" i="9" l="1"/>
  <c r="H18" i="9"/>
  <c r="J15" i="9"/>
  <c r="I15" i="9"/>
  <c r="E13" i="9"/>
  <c r="B17" i="9"/>
  <c r="F16" i="9"/>
  <c r="G20" i="9" l="1"/>
  <c r="H19" i="9"/>
  <c r="I16" i="9"/>
  <c r="K16" i="9" s="1"/>
  <c r="J16" i="9"/>
  <c r="K15" i="9"/>
  <c r="F17" i="9"/>
  <c r="B18" i="9"/>
  <c r="D14" i="9"/>
  <c r="C14" i="9" s="1"/>
  <c r="E14" i="9" s="1"/>
  <c r="I17" i="9" l="1"/>
  <c r="K17" i="9" s="1"/>
  <c r="J17" i="9"/>
  <c r="G21" i="9"/>
  <c r="H20" i="9"/>
  <c r="D15" i="9"/>
  <c r="C15" i="9" s="1"/>
  <c r="B19" i="9"/>
  <c r="F18" i="9"/>
  <c r="I18" i="9" l="1"/>
  <c r="K18" i="9" s="1"/>
  <c r="J18" i="9"/>
  <c r="G22" i="9"/>
  <c r="H21" i="9"/>
  <c r="B20" i="9"/>
  <c r="F19" i="9"/>
  <c r="E15" i="9"/>
  <c r="J19" i="9" l="1"/>
  <c r="I19" i="9"/>
  <c r="K19" i="9" s="1"/>
  <c r="G23" i="9"/>
  <c r="H22" i="9"/>
  <c r="B21" i="9"/>
  <c r="F20" i="9"/>
  <c r="D16" i="9"/>
  <c r="C16" i="9" s="1"/>
  <c r="I20" i="9" l="1"/>
  <c r="K20" i="9" s="1"/>
  <c r="J20" i="9"/>
  <c r="G24" i="9"/>
  <c r="H23" i="9"/>
  <c r="F21" i="9"/>
  <c r="B22" i="9"/>
  <c r="E16" i="9"/>
  <c r="I21" i="9" l="1"/>
  <c r="K21" i="9" s="1"/>
  <c r="J21" i="9"/>
  <c r="G25" i="9"/>
  <c r="H24" i="9"/>
  <c r="B23" i="9"/>
  <c r="F22" i="9"/>
  <c r="D17" i="9"/>
  <c r="C17" i="9" s="1"/>
  <c r="E17" i="9" s="1"/>
  <c r="I22" i="9" l="1"/>
  <c r="K22" i="9" s="1"/>
  <c r="J22" i="9"/>
  <c r="G26" i="9"/>
  <c r="H25" i="9"/>
  <c r="F23" i="9"/>
  <c r="B24" i="9"/>
  <c r="D18" i="9"/>
  <c r="C18" i="9" s="1"/>
  <c r="E18" i="9" s="1"/>
  <c r="J23" i="9" l="1"/>
  <c r="I23" i="9"/>
  <c r="K23" i="9" s="1"/>
  <c r="G27" i="9"/>
  <c r="H26" i="9"/>
  <c r="D19" i="9"/>
  <c r="C19" i="9" s="1"/>
  <c r="B25" i="9"/>
  <c r="F24" i="9"/>
  <c r="I24" i="9" l="1"/>
  <c r="K24" i="9" s="1"/>
  <c r="J24" i="9"/>
  <c r="G28" i="9"/>
  <c r="H27" i="9"/>
  <c r="F25" i="9"/>
  <c r="B26" i="9"/>
  <c r="E19" i="9"/>
  <c r="I25" i="9" l="1"/>
  <c r="K25" i="9" s="1"/>
  <c r="J25" i="9"/>
  <c r="G29" i="9"/>
  <c r="H28" i="9"/>
  <c r="D20" i="9"/>
  <c r="C20" i="9" s="1"/>
  <c r="E20" i="9" s="1"/>
  <c r="B27" i="9"/>
  <c r="F26" i="9"/>
  <c r="I26" i="9" l="1"/>
  <c r="K26" i="9" s="1"/>
  <c r="J26" i="9"/>
  <c r="G30" i="9"/>
  <c r="H29" i="9"/>
  <c r="B28" i="9"/>
  <c r="F27" i="9"/>
  <c r="D21" i="9"/>
  <c r="C21" i="9" s="1"/>
  <c r="H30" i="9" l="1"/>
  <c r="G31" i="9"/>
  <c r="J27" i="9"/>
  <c r="I27" i="9"/>
  <c r="K27" i="9" s="1"/>
  <c r="B29" i="9"/>
  <c r="F28" i="9"/>
  <c r="E21" i="9"/>
  <c r="G32" i="9" l="1"/>
  <c r="H31" i="9"/>
  <c r="I28" i="9"/>
  <c r="K28" i="9" s="1"/>
  <c r="J28" i="9"/>
  <c r="F29" i="9"/>
  <c r="B30" i="9"/>
  <c r="D22" i="9"/>
  <c r="C22" i="9" s="1"/>
  <c r="G33" i="9" l="1"/>
  <c r="H32" i="9"/>
  <c r="I29" i="9"/>
  <c r="K29" i="9" s="1"/>
  <c r="J29" i="9"/>
  <c r="B31" i="9"/>
  <c r="F30" i="9"/>
  <c r="E22" i="9"/>
  <c r="H33" i="9" l="1"/>
  <c r="G34" i="9"/>
  <c r="I30" i="9"/>
  <c r="J30" i="9"/>
  <c r="F31" i="9"/>
  <c r="B32" i="9"/>
  <c r="D23" i="9"/>
  <c r="C23" i="9" s="1"/>
  <c r="I31" i="9" l="1"/>
  <c r="K31" i="9" s="1"/>
  <c r="J31" i="9"/>
  <c r="G35" i="9"/>
  <c r="H34" i="9"/>
  <c r="K30" i="9"/>
  <c r="B33" i="9"/>
  <c r="F32" i="9"/>
  <c r="E23" i="9"/>
  <c r="J32" i="9" l="1"/>
  <c r="I32" i="9"/>
  <c r="K32" i="9" s="1"/>
  <c r="G36" i="9"/>
  <c r="H35" i="9"/>
  <c r="F33" i="9"/>
  <c r="B34" i="9"/>
  <c r="D24" i="9"/>
  <c r="C24" i="9" s="1"/>
  <c r="E24" i="9" s="1"/>
  <c r="I33" i="9" l="1"/>
  <c r="K33" i="9" s="1"/>
  <c r="J33" i="9"/>
  <c r="G37" i="9"/>
  <c r="H36" i="9"/>
  <c r="D25" i="9"/>
  <c r="C25" i="9" s="1"/>
  <c r="E25" i="9" s="1"/>
  <c r="B35" i="9"/>
  <c r="F34" i="9"/>
  <c r="I34" i="9" l="1"/>
  <c r="K34" i="9" s="1"/>
  <c r="J34" i="9"/>
  <c r="G38" i="9"/>
  <c r="H37" i="9"/>
  <c r="D26" i="9"/>
  <c r="C26" i="9" s="1"/>
  <c r="E26" i="9" s="1"/>
  <c r="B36" i="9"/>
  <c r="F35" i="9"/>
  <c r="J35" i="9" l="1"/>
  <c r="I35" i="9"/>
  <c r="K35" i="9" s="1"/>
  <c r="H38" i="9"/>
  <c r="G39" i="9"/>
  <c r="H39" i="9" s="1"/>
  <c r="D27" i="9"/>
  <c r="C27" i="9" s="1"/>
  <c r="B37" i="9"/>
  <c r="F36" i="9"/>
  <c r="H40" i="9" l="1"/>
  <c r="I36" i="9"/>
  <c r="K36" i="9" s="1"/>
  <c r="J36" i="9"/>
  <c r="E27" i="9"/>
  <c r="F37" i="9"/>
  <c r="B38" i="9"/>
  <c r="I37" i="9" l="1"/>
  <c r="K37" i="9" s="1"/>
  <c r="J37" i="9"/>
  <c r="D28" i="9"/>
  <c r="C28" i="9" s="1"/>
  <c r="B39" i="9"/>
  <c r="F38" i="9"/>
  <c r="I38" i="9" l="1"/>
  <c r="K38" i="9" s="1"/>
  <c r="J38" i="9"/>
  <c r="E28" i="9"/>
  <c r="F39" i="9"/>
  <c r="I39" i="9" l="1"/>
  <c r="J39" i="9"/>
  <c r="C29" i="9"/>
  <c r="K39" i="9" l="1"/>
  <c r="K40" i="9" s="1"/>
  <c r="I40" i="9"/>
  <c r="F40" i="9"/>
  <c r="E30" i="9" l="1"/>
  <c r="D31" i="9" l="1"/>
  <c r="C31" i="9" s="1"/>
  <c r="E31" i="9" l="1"/>
  <c r="E32" i="9" l="1"/>
  <c r="D32" i="9"/>
  <c r="C32" i="9" s="1"/>
  <c r="E33" i="9" l="1"/>
  <c r="D33" i="9"/>
  <c r="C33" i="9" s="1"/>
  <c r="E34" i="9" l="1"/>
  <c r="D34" i="9"/>
  <c r="C34" i="9" s="1"/>
  <c r="E35" i="9" l="1"/>
  <c r="D35" i="9"/>
  <c r="C35" i="9" s="1"/>
  <c r="E36" i="9" l="1"/>
  <c r="D36" i="9"/>
  <c r="C36" i="9" s="1"/>
  <c r="E37" i="9" l="1"/>
  <c r="D37" i="9"/>
  <c r="C37" i="9" s="1"/>
  <c r="D38" i="9" l="1"/>
  <c r="C38" i="9" s="1"/>
  <c r="E38" i="9" s="1"/>
  <c r="D39" i="9" l="1"/>
  <c r="C39" i="9" l="1"/>
  <c r="D40" i="9"/>
  <c r="C40" i="9" l="1"/>
  <c r="E39" i="9"/>
</calcChain>
</file>

<file path=xl/sharedStrings.xml><?xml version="1.0" encoding="utf-8"?>
<sst xmlns="http://schemas.openxmlformats.org/spreadsheetml/2006/main" count="97" uniqueCount="67">
  <si>
    <t>Krediet 1</t>
  </si>
  <si>
    <t>Krediet 2</t>
  </si>
  <si>
    <t>Krediet 3</t>
  </si>
  <si>
    <t>Krediet 4</t>
  </si>
  <si>
    <t>Krediet 5</t>
  </si>
  <si>
    <t>Krediet 6</t>
  </si>
  <si>
    <t>Jaar</t>
  </si>
  <si>
    <t>Totaal</t>
  </si>
  <si>
    <t>Bank</t>
  </si>
  <si>
    <t>Doel</t>
  </si>
  <si>
    <t>Geleend bedrag</t>
  </si>
  <si>
    <t>VLIF ja/neen</t>
  </si>
  <si>
    <t>Krediet 7</t>
  </si>
  <si>
    <t>Krediet 8</t>
  </si>
  <si>
    <t xml:space="preserve"> </t>
  </si>
  <si>
    <t>Kredietbedrag</t>
  </si>
  <si>
    <t>Intrest</t>
  </si>
  <si>
    <t>Looptijd</t>
  </si>
  <si>
    <t>jaar</t>
  </si>
  <si>
    <t>Jaarlast</t>
  </si>
  <si>
    <t>Jaar**</t>
  </si>
  <si>
    <t>Aflossing</t>
  </si>
  <si>
    <t>Saldo bank</t>
  </si>
  <si>
    <t>ja</t>
  </si>
  <si>
    <t>Simulatie vereenvoudigd aflossingstabel</t>
  </si>
  <si>
    <t>Vaste aflossingen</t>
  </si>
  <si>
    <t>Annuïteiten</t>
  </si>
  <si>
    <t>Kredietnemer</t>
  </si>
  <si>
    <t>Bedrijf</t>
  </si>
  <si>
    <t>Memo</t>
  </si>
  <si>
    <t>Startjaar</t>
  </si>
  <si>
    <t>Huidig saldo krediet*</t>
  </si>
  <si>
    <t>Rente*</t>
  </si>
  <si>
    <t>Looptijd krediet</t>
  </si>
  <si>
    <t>Uitstel kap. aflossing</t>
  </si>
  <si>
    <t>TOTAAL</t>
  </si>
  <si>
    <t xml:space="preserve">*De jaarlasten zijn exclusief VLIF-steun </t>
  </si>
  <si>
    <t>voorbeeld</t>
  </si>
  <si>
    <t>Bijlage bij de brochure "Geef je samenwerking kleur"</t>
  </si>
  <si>
    <t>Bestaande kredietlast</t>
  </si>
  <si>
    <t>Toekomstige investeringen</t>
  </si>
  <si>
    <t>Raming kostprijs</t>
  </si>
  <si>
    <t>Door wie?</t>
  </si>
  <si>
    <t>Vermoedelijke / wenselijke investering</t>
  </si>
  <si>
    <t>Wenselijkheid van 1-10*</t>
  </si>
  <si>
    <t>Voorbeeld: grond</t>
  </si>
  <si>
    <t>Partij 2</t>
  </si>
  <si>
    <t>1= niet gewenst/niet noodzakelijk</t>
  </si>
  <si>
    <t>10= heel erg gewenst/zeer noodzakelijk</t>
  </si>
  <si>
    <t>Bedrijfsovername</t>
  </si>
  <si>
    <t>Bedrijfsbekleding</t>
  </si>
  <si>
    <t>Aankoop gebouwen</t>
  </si>
  <si>
    <t>Productierechten en premies</t>
  </si>
  <si>
    <t>Vaste activa</t>
  </si>
  <si>
    <t>Grond</t>
  </si>
  <si>
    <t>Nieuwbouw</t>
  </si>
  <si>
    <t>Renovatie</t>
  </si>
  <si>
    <t>Bedrijfskapitaal</t>
  </si>
  <si>
    <t>Machines</t>
  </si>
  <si>
    <t>Rollend materieel</t>
  </si>
  <si>
    <t>Voorraden</t>
  </si>
  <si>
    <t>Veestapel</t>
  </si>
  <si>
    <t>Privé investering</t>
  </si>
  <si>
    <t>Woning</t>
  </si>
  <si>
    <t>Partij 2 = 
…………………..</t>
  </si>
  <si>
    <t>Partij 1 = 
…………………..</t>
  </si>
  <si>
    <t>Je kan de kolom jaarlast kopiëren en als 'waarde' plakken in tab overzicht van bestaande kredieten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</si>
</sst>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0.0%"/>
    <numFmt numFmtId="168" formatCode="#,##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i/>
      <sz val="10"/>
      <name val="Arial"/>
      <family val="2"/>
    </font>
    <font>
      <b/>
      <sz val="9"/>
      <color rgb="FF000000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118">
    <xf numFmtId="0" fontId="0" fillId="0" borderId="0" xfId="0"/>
    <xf numFmtId="10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10" fontId="3" fillId="2" borderId="0" xfId="1" applyNumberFormat="1" applyFont="1" applyFill="1" applyBorder="1" applyAlignment="1">
      <alignment horizontal="center"/>
    </xf>
    <xf numFmtId="0" fontId="0" fillId="5" borderId="0" xfId="0" applyFill="1"/>
    <xf numFmtId="0" fontId="8" fillId="5" borderId="0" xfId="0" applyFont="1" applyFill="1" applyAlignment="1">
      <alignment horizontal="left" vertical="center"/>
    </xf>
    <xf numFmtId="0" fontId="9" fillId="5" borderId="0" xfId="0" applyFont="1" applyFill="1"/>
    <xf numFmtId="0" fontId="9" fillId="5" borderId="0" xfId="0" applyFont="1" applyFill="1" applyAlignment="1">
      <alignment horizontal="right"/>
    </xf>
    <xf numFmtId="1" fontId="11" fillId="5" borderId="9" xfId="3" applyNumberFormat="1" applyFont="1" applyFill="1" applyBorder="1" applyAlignment="1">
      <alignment horizontal="center" vertical="center"/>
    </xf>
    <xf numFmtId="166" fontId="11" fillId="5" borderId="10" xfId="3" applyNumberFormat="1" applyFont="1" applyFill="1" applyBorder="1" applyAlignment="1">
      <alignment horizontal="center" vertical="center" wrapText="1"/>
    </xf>
    <xf numFmtId="1" fontId="11" fillId="5" borderId="10" xfId="3" applyNumberFormat="1" applyFont="1" applyFill="1" applyBorder="1" applyAlignment="1">
      <alignment horizontal="center" vertical="center"/>
    </xf>
    <xf numFmtId="166" fontId="11" fillId="5" borderId="10" xfId="3" applyNumberFormat="1" applyFont="1" applyFill="1" applyBorder="1" applyAlignment="1">
      <alignment horizontal="center" vertical="center"/>
    </xf>
    <xf numFmtId="166" fontId="11" fillId="5" borderId="11" xfId="3" applyNumberFormat="1" applyFont="1" applyFill="1" applyBorder="1" applyAlignment="1">
      <alignment horizontal="center" vertical="center"/>
    </xf>
    <xf numFmtId="0" fontId="9" fillId="5" borderId="3" xfId="0" applyFont="1" applyFill="1" applyBorder="1"/>
    <xf numFmtId="0" fontId="9" fillId="5" borderId="21" xfId="0" applyFont="1" applyFill="1" applyBorder="1" applyAlignment="1">
      <alignment horizontal="right"/>
    </xf>
    <xf numFmtId="0" fontId="11" fillId="5" borderId="21" xfId="3" applyFont="1" applyFill="1" applyBorder="1" applyAlignment="1">
      <alignment horizontal="center" vertical="center"/>
    </xf>
    <xf numFmtId="1" fontId="11" fillId="5" borderId="21" xfId="3" applyNumberFormat="1" applyFont="1" applyFill="1" applyBorder="1" applyAlignment="1">
      <alignment horizontal="center" vertical="center"/>
    </xf>
    <xf numFmtId="166" fontId="11" fillId="5" borderId="21" xfId="3" applyNumberFormat="1" applyFont="1" applyFill="1" applyBorder="1" applyAlignment="1">
      <alignment horizontal="center" vertical="center" wrapText="1"/>
    </xf>
    <xf numFmtId="166" fontId="11" fillId="5" borderId="21" xfId="3" applyNumberFormat="1" applyFont="1" applyFill="1" applyBorder="1" applyAlignment="1">
      <alignment horizontal="center" vertical="center"/>
    </xf>
    <xf numFmtId="0" fontId="9" fillId="5" borderId="0" xfId="0" applyFont="1" applyFill="1" applyBorder="1"/>
    <xf numFmtId="0" fontId="9" fillId="5" borderId="0" xfId="0" applyFont="1" applyFill="1" applyBorder="1" applyAlignment="1">
      <alignment horizontal="right"/>
    </xf>
    <xf numFmtId="0" fontId="11" fillId="5" borderId="0" xfId="3" applyFont="1" applyFill="1" applyBorder="1" applyAlignment="1">
      <alignment horizontal="center" vertical="center"/>
    </xf>
    <xf numFmtId="1" fontId="11" fillId="5" borderId="0" xfId="3" applyNumberFormat="1" applyFont="1" applyFill="1" applyBorder="1" applyAlignment="1">
      <alignment horizontal="center" vertical="center"/>
    </xf>
    <xf numFmtId="166" fontId="11" fillId="5" borderId="0" xfId="3" applyNumberFormat="1" applyFont="1" applyFill="1" applyBorder="1" applyAlignment="1">
      <alignment horizontal="center" vertical="center" wrapText="1"/>
    </xf>
    <xf numFmtId="166" fontId="11" fillId="5" borderId="0" xfId="3" applyNumberFormat="1" applyFont="1" applyFill="1" applyBorder="1" applyAlignment="1">
      <alignment horizontal="center" vertical="center"/>
    </xf>
    <xf numFmtId="1" fontId="16" fillId="5" borderId="22" xfId="3" applyNumberFormat="1" applyFont="1" applyFill="1" applyBorder="1" applyAlignment="1">
      <alignment horizontal="center" vertical="center" wrapText="1"/>
    </xf>
    <xf numFmtId="1" fontId="16" fillId="5" borderId="23" xfId="3" applyNumberFormat="1" applyFont="1" applyFill="1" applyBorder="1" applyAlignment="1">
      <alignment horizontal="center" vertical="center" wrapText="1"/>
    </xf>
    <xf numFmtId="0" fontId="12" fillId="5" borderId="24" xfId="3" applyFont="1" applyFill="1" applyBorder="1" applyAlignment="1">
      <alignment horizontal="right" vertical="center" wrapText="1"/>
    </xf>
    <xf numFmtId="0" fontId="12" fillId="5" borderId="25" xfId="3" applyFont="1" applyFill="1" applyBorder="1" applyAlignment="1">
      <alignment horizontal="center" vertical="center" wrapText="1"/>
    </xf>
    <xf numFmtId="168" fontId="16" fillId="5" borderId="28" xfId="3" applyNumberFormat="1" applyFont="1" applyFill="1" applyBorder="1" applyAlignment="1">
      <alignment horizontal="center" vertical="center"/>
    </xf>
    <xf numFmtId="168" fontId="16" fillId="5" borderId="29" xfId="3" applyNumberFormat="1" applyFont="1" applyFill="1" applyBorder="1" applyAlignment="1">
      <alignment horizontal="center" vertical="center"/>
    </xf>
    <xf numFmtId="168" fontId="16" fillId="5" borderId="31" xfId="3" applyNumberFormat="1" applyFont="1" applyFill="1" applyBorder="1" applyAlignment="1">
      <alignment horizontal="center" vertical="center"/>
    </xf>
    <xf numFmtId="168" fontId="13" fillId="5" borderId="9" xfId="3" applyNumberFormat="1" applyFont="1" applyFill="1" applyBorder="1" applyAlignment="1">
      <alignment horizontal="center" vertical="center" wrapText="1"/>
    </xf>
    <xf numFmtId="168" fontId="13" fillId="5" borderId="10" xfId="3" applyNumberFormat="1" applyFont="1" applyFill="1" applyBorder="1" applyAlignment="1">
      <alignment horizontal="center" vertical="center" wrapText="1"/>
    </xf>
    <xf numFmtId="168" fontId="13" fillId="5" borderId="32" xfId="3" applyNumberFormat="1" applyFont="1" applyFill="1" applyBorder="1" applyAlignment="1">
      <alignment horizontal="center" vertical="center" wrapText="1"/>
    </xf>
    <xf numFmtId="168" fontId="16" fillId="5" borderId="23" xfId="3" applyNumberFormat="1" applyFont="1" applyFill="1" applyBorder="1" applyAlignment="1">
      <alignment horizontal="center" vertical="center"/>
    </xf>
    <xf numFmtId="0" fontId="17" fillId="5" borderId="0" xfId="5" applyFont="1" applyFill="1" applyAlignment="1">
      <alignment horizontal="left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3" fontId="3" fillId="5" borderId="5" xfId="0" applyNumberFormat="1" applyFont="1" applyFill="1" applyBorder="1" applyAlignment="1">
      <alignment horizontal="center"/>
    </xf>
    <xf numFmtId="10" fontId="3" fillId="5" borderId="0" xfId="0" applyNumberFormat="1" applyFont="1" applyFill="1" applyBorder="1" applyAlignment="1">
      <alignment horizontal="center"/>
    </xf>
    <xf numFmtId="10" fontId="3" fillId="5" borderId="5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/>
    <xf numFmtId="0" fontId="0" fillId="5" borderId="0" xfId="0" applyFill="1" applyBorder="1"/>
    <xf numFmtId="0" fontId="2" fillId="5" borderId="3" xfId="0" applyFont="1" applyFill="1" applyBorder="1" applyAlignment="1">
      <alignment horizontal="center"/>
    </xf>
    <xf numFmtId="3" fontId="2" fillId="5" borderId="0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center"/>
    </xf>
    <xf numFmtId="3" fontId="4" fillId="5" borderId="8" xfId="0" applyNumberFormat="1" applyFont="1" applyFill="1" applyBorder="1" applyAlignment="1">
      <alignment horizontal="center"/>
    </xf>
    <xf numFmtId="0" fontId="19" fillId="5" borderId="0" xfId="0" applyFont="1" applyFill="1"/>
    <xf numFmtId="0" fontId="4" fillId="4" borderId="1" xfId="0" applyFont="1" applyFill="1" applyBorder="1" applyAlignment="1">
      <alignment horizontal="left"/>
    </xf>
    <xf numFmtId="0" fontId="5" fillId="4" borderId="2" xfId="0" applyFont="1" applyFill="1" applyBorder="1"/>
    <xf numFmtId="3" fontId="6" fillId="4" borderId="2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8" fillId="2" borderId="26" xfId="3" applyFont="1" applyFill="1" applyBorder="1" applyAlignment="1">
      <alignment horizontal="center" vertical="center" wrapText="1"/>
    </xf>
    <xf numFmtId="0" fontId="18" fillId="2" borderId="27" xfId="3" applyFont="1" applyFill="1" applyBorder="1" applyAlignment="1">
      <alignment horizontal="center" vertical="center" wrapText="1"/>
    </xf>
    <xf numFmtId="0" fontId="13" fillId="2" borderId="13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3" fillId="2" borderId="16" xfId="3" applyFont="1" applyFill="1" applyBorder="1" applyAlignment="1">
      <alignment horizontal="center" vertical="center" wrapText="1"/>
    </xf>
    <xf numFmtId="164" fontId="13" fillId="2" borderId="15" xfId="3" applyNumberFormat="1" applyFont="1" applyFill="1" applyBorder="1" applyAlignment="1">
      <alignment horizontal="center" vertical="center" wrapText="1"/>
    </xf>
    <xf numFmtId="164" fontId="14" fillId="2" borderId="15" xfId="2" applyNumberFormat="1" applyFont="1" applyFill="1" applyBorder="1" applyAlignment="1">
      <alignment horizontal="center" vertical="center" wrapText="1"/>
    </xf>
    <xf numFmtId="164" fontId="13" fillId="2" borderId="16" xfId="3" applyNumberFormat="1" applyFont="1" applyFill="1" applyBorder="1" applyAlignment="1">
      <alignment horizontal="center" vertical="center" wrapText="1"/>
    </xf>
    <xf numFmtId="167" fontId="14" fillId="2" borderId="15" xfId="1" applyNumberFormat="1" applyFont="1" applyFill="1" applyBorder="1" applyAlignment="1">
      <alignment horizontal="center" vertical="center" wrapText="1"/>
    </xf>
    <xf numFmtId="167" fontId="13" fillId="2" borderId="15" xfId="1" applyNumberFormat="1" applyFont="1" applyFill="1" applyBorder="1" applyAlignment="1">
      <alignment horizontal="center" vertical="center" wrapText="1"/>
    </xf>
    <xf numFmtId="167" fontId="14" fillId="2" borderId="16" xfId="1" applyNumberFormat="1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center" vertical="center" wrapText="1"/>
    </xf>
    <xf numFmtId="0" fontId="13" fillId="2" borderId="18" xfId="3" applyFont="1" applyFill="1" applyBorder="1" applyAlignment="1">
      <alignment horizontal="center" vertical="center" wrapText="1"/>
    </xf>
    <xf numFmtId="0" fontId="13" fillId="2" borderId="19" xfId="3" applyFont="1" applyFill="1" applyBorder="1" applyAlignment="1">
      <alignment horizontal="center" vertical="center" wrapText="1"/>
    </xf>
    <xf numFmtId="0" fontId="13" fillId="2" borderId="20" xfId="3" applyFont="1" applyFill="1" applyBorder="1" applyAlignment="1">
      <alignment horizontal="center" vertical="center" wrapText="1"/>
    </xf>
    <xf numFmtId="168" fontId="14" fillId="2" borderId="26" xfId="2" applyNumberFormat="1" applyFont="1" applyFill="1" applyBorder="1" applyAlignment="1">
      <alignment horizontal="center" vertical="center" wrapText="1"/>
    </xf>
    <xf numFmtId="168" fontId="14" fillId="2" borderId="27" xfId="2" applyNumberFormat="1" applyFont="1" applyFill="1" applyBorder="1" applyAlignment="1">
      <alignment horizontal="center" vertical="center" wrapText="1"/>
    </xf>
    <xf numFmtId="168" fontId="14" fillId="2" borderId="15" xfId="2" applyNumberFormat="1" applyFont="1" applyFill="1" applyBorder="1" applyAlignment="1">
      <alignment horizontal="center" vertical="center" wrapText="1"/>
    </xf>
    <xf numFmtId="168" fontId="14" fillId="2" borderId="16" xfId="2" applyNumberFormat="1" applyFont="1" applyFill="1" applyBorder="1" applyAlignment="1">
      <alignment horizontal="center" vertical="center" wrapText="1"/>
    </xf>
    <xf numFmtId="168" fontId="14" fillId="2" borderId="15" xfId="4" applyNumberFormat="1" applyFont="1" applyFill="1" applyBorder="1" applyAlignment="1">
      <alignment horizontal="center" vertical="center" wrapText="1"/>
    </xf>
    <xf numFmtId="168" fontId="13" fillId="2" borderId="15" xfId="3" applyNumberFormat="1" applyFont="1" applyFill="1" applyBorder="1" applyAlignment="1">
      <alignment horizontal="center" vertical="center" wrapText="1"/>
    </xf>
    <xf numFmtId="168" fontId="13" fillId="2" borderId="30" xfId="3" applyNumberFormat="1" applyFont="1" applyFill="1" applyBorder="1" applyAlignment="1">
      <alignment horizontal="center" vertical="center" wrapText="1"/>
    </xf>
    <xf numFmtId="168" fontId="13" fillId="2" borderId="16" xfId="4" applyNumberFormat="1" applyFont="1" applyFill="1" applyBorder="1" applyAlignment="1">
      <alignment horizontal="center" vertical="center" wrapText="1"/>
    </xf>
    <xf numFmtId="168" fontId="13" fillId="2" borderId="16" xfId="3" applyNumberFormat="1" applyFont="1" applyFill="1" applyBorder="1" applyAlignment="1">
      <alignment horizontal="center" vertical="center" wrapText="1"/>
    </xf>
    <xf numFmtId="168" fontId="13" fillId="2" borderId="15" xfId="4" applyNumberFormat="1" applyFont="1" applyFill="1" applyBorder="1" applyAlignment="1">
      <alignment horizontal="center" vertical="center" wrapText="1"/>
    </xf>
    <xf numFmtId="168" fontId="13" fillId="2" borderId="19" xfId="3" applyNumberFormat="1" applyFont="1" applyFill="1" applyBorder="1" applyAlignment="1">
      <alignment horizontal="center" vertical="center" wrapText="1"/>
    </xf>
    <xf numFmtId="168" fontId="13" fillId="2" borderId="20" xfId="3" applyNumberFormat="1" applyFont="1" applyFill="1" applyBorder="1" applyAlignment="1">
      <alignment horizontal="center" vertical="center" wrapText="1"/>
    </xf>
    <xf numFmtId="0" fontId="18" fillId="2" borderId="12" xfId="3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top" wrapText="1"/>
    </xf>
    <xf numFmtId="0" fontId="19" fillId="5" borderId="0" xfId="0" applyFont="1" applyFill="1" applyAlignment="1">
      <alignment vertical="top" wrapText="1"/>
    </xf>
    <xf numFmtId="0" fontId="0" fillId="5" borderId="33" xfId="0" applyFill="1" applyBorder="1" applyAlignment="1">
      <alignment vertical="top" wrapText="1"/>
    </xf>
    <xf numFmtId="164" fontId="13" fillId="5" borderId="33" xfId="3" applyNumberFormat="1" applyFont="1" applyFill="1" applyBorder="1" applyAlignment="1">
      <alignment horizontal="center" vertical="top" wrapText="1"/>
    </xf>
    <xf numFmtId="0" fontId="0" fillId="5" borderId="0" xfId="0" applyFill="1" applyAlignment="1">
      <alignment vertical="top"/>
    </xf>
    <xf numFmtId="0" fontId="5" fillId="5" borderId="0" xfId="0" applyFont="1" applyFill="1" applyAlignment="1">
      <alignment vertical="center" wrapText="1"/>
    </xf>
    <xf numFmtId="0" fontId="5" fillId="6" borderId="33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165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left"/>
    </xf>
    <xf numFmtId="0" fontId="19" fillId="5" borderId="0" xfId="0" applyFont="1" applyFill="1" applyAlignment="1">
      <alignment horizontal="center"/>
    </xf>
    <xf numFmtId="0" fontId="12" fillId="5" borderId="0" xfId="3" applyFont="1" applyFill="1" applyBorder="1" applyAlignment="1">
      <alignment horizontal="left" vertical="center" wrapText="1"/>
    </xf>
    <xf numFmtId="0" fontId="12" fillId="5" borderId="5" xfId="3" applyFont="1" applyFill="1" applyBorder="1" applyAlignment="1">
      <alignment horizontal="left" vertical="center" wrapText="1"/>
    </xf>
    <xf numFmtId="0" fontId="11" fillId="5" borderId="0" xfId="3" applyFont="1" applyFill="1" applyBorder="1" applyAlignment="1">
      <alignment horizontal="left" vertical="center"/>
    </xf>
    <xf numFmtId="0" fontId="11" fillId="5" borderId="5" xfId="3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top" wrapText="1"/>
    </xf>
    <xf numFmtId="0" fontId="5" fillId="6" borderId="34" xfId="0" applyFont="1" applyFill="1" applyBorder="1" applyAlignment="1">
      <alignment horizontal="left" vertical="center" wrapText="1"/>
    </xf>
    <xf numFmtId="0" fontId="5" fillId="6" borderId="35" xfId="0" applyFont="1" applyFill="1" applyBorder="1" applyAlignment="1">
      <alignment horizontal="left" vertical="center" wrapText="1"/>
    </xf>
    <xf numFmtId="0" fontId="5" fillId="6" borderId="36" xfId="0" applyFont="1" applyFill="1" applyBorder="1" applyAlignment="1">
      <alignment horizontal="left" vertical="center" wrapText="1"/>
    </xf>
  </cellXfs>
  <cellStyles count="6">
    <cellStyle name="Goed" xfId="2" builtinId="26"/>
    <cellStyle name="Procent" xfId="1" builtinId="5"/>
    <cellStyle name="Procent 2 2" xfId="4"/>
    <cellStyle name="Standaard" xfId="0" builtinId="0"/>
    <cellStyle name="Standaard 2" xfId="5"/>
    <cellStyle name="Standaard 4" xfId="3"/>
  </cellStyles>
  <dxfs count="0"/>
  <tableStyles count="0" defaultTableStyle="TableStyleMedium9" defaultPivotStyle="PivotStyleLight16"/>
  <colors>
    <mruColors>
      <color rgb="FFFFFF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Overzicht</a:t>
            </a:r>
            <a:r>
              <a:rPr lang="fr-FR" baseline="0"/>
              <a:t> bestaande kredietlast</a:t>
            </a:r>
            <a:endParaRPr lang="fr-FR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'Overzicht bestaande kredieten'!$D$26</c:f>
              <c:strCache>
                <c:ptCount val="1"/>
                <c:pt idx="0">
                  <c:v>voorbeeld</c:v>
                </c:pt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kredieten'!$D$27:$D$41</c:f>
              <c:numCache>
                <c:formatCode>#,##0\ "€"</c:formatCode>
                <c:ptCount val="15"/>
                <c:pt idx="0">
                  <c:v>21309</c:v>
                </c:pt>
                <c:pt idx="1">
                  <c:v>21527</c:v>
                </c:pt>
                <c:pt idx="2">
                  <c:v>21745</c:v>
                </c:pt>
                <c:pt idx="3">
                  <c:v>21964</c:v>
                </c:pt>
                <c:pt idx="4">
                  <c:v>22182</c:v>
                </c:pt>
                <c:pt idx="5">
                  <c:v>22400</c:v>
                </c:pt>
                <c:pt idx="6">
                  <c:v>21800</c:v>
                </c:pt>
                <c:pt idx="7">
                  <c:v>21200</c:v>
                </c:pt>
                <c:pt idx="8">
                  <c:v>20600</c:v>
                </c:pt>
              </c:numCache>
            </c:numRef>
          </c:val>
        </c:ser>
        <c:ser>
          <c:idx val="1"/>
          <c:order val="1"/>
          <c:tx>
            <c:strRef>
              <c:f>'Overzicht bestaande kredieten'!$E$26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kredieten'!$E$27:$E$41</c:f>
              <c:numCache>
                <c:formatCode>#,##0\ "€"</c:formatCode>
                <c:ptCount val="15"/>
              </c:numCache>
            </c:numRef>
          </c:val>
        </c:ser>
        <c:ser>
          <c:idx val="2"/>
          <c:order val="2"/>
          <c:tx>
            <c:strRef>
              <c:f>'Overzicht bestaande kredieten'!$F$26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kredieten'!$F$27:$F$41</c:f>
              <c:numCache>
                <c:formatCode>#,##0\ "€"</c:formatCode>
                <c:ptCount val="15"/>
              </c:numCache>
            </c:numRef>
          </c:val>
        </c:ser>
        <c:ser>
          <c:idx val="3"/>
          <c:order val="3"/>
          <c:tx>
            <c:strRef>
              <c:f>'Overzicht bestaande kredieten'!$G$26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kredieten'!$G$27:$G$41</c:f>
              <c:numCache>
                <c:formatCode>#,##0\ "€"</c:formatCode>
                <c:ptCount val="15"/>
              </c:numCache>
            </c:numRef>
          </c:val>
        </c:ser>
        <c:ser>
          <c:idx val="4"/>
          <c:order val="4"/>
          <c:tx>
            <c:strRef>
              <c:f>'Overzicht bestaande kredieten'!$H$26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kredieten'!$H$27:$H$41</c:f>
              <c:numCache>
                <c:formatCode>#,##0\ "€"</c:formatCode>
                <c:ptCount val="15"/>
              </c:numCache>
            </c:numRef>
          </c:val>
        </c:ser>
        <c:ser>
          <c:idx val="5"/>
          <c:order val="5"/>
          <c:tx>
            <c:strRef>
              <c:f>'Overzicht bestaande kredieten'!$I$26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kredieten'!$I$27:$I$41</c:f>
              <c:numCache>
                <c:formatCode>#,##0\ "€"</c:formatCode>
                <c:ptCount val="15"/>
              </c:numCache>
            </c:numRef>
          </c:val>
        </c:ser>
        <c:ser>
          <c:idx val="6"/>
          <c:order val="6"/>
          <c:tx>
            <c:strRef>
              <c:f>'Overzicht bestaande kredieten'!$J$26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kredieten'!$J$27:$J$41</c:f>
              <c:numCache>
                <c:formatCode>#,##0\ "€"</c:formatCode>
                <c:ptCount val="15"/>
              </c:numCache>
            </c:numRef>
          </c:val>
        </c:ser>
        <c:ser>
          <c:idx val="7"/>
          <c:order val="7"/>
          <c:tx>
            <c:strRef>
              <c:f>'Overzicht bestaande kredieten'!$K$26</c:f>
              <c:strCache>
                <c:ptCount val="1"/>
              </c:strCache>
            </c:strRef>
          </c:tx>
          <c:invertIfNegative val="0"/>
          <c:cat>
            <c:numRef>
              <c:f>'Overzicht bestaande kredieten'!$C$27:$C$41</c:f>
              <c:numCache>
                <c:formatCode>General</c:formatCode>
                <c:ptCount val="1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</c:numCache>
            </c:numRef>
          </c:cat>
          <c:val>
            <c:numRef>
              <c:f>'Overzicht bestaande kredieten'!$K$27:$K$41</c:f>
              <c:numCache>
                <c:formatCode>#,##0\ "€"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6104192"/>
        <c:axId val="116105984"/>
      </c:barChart>
      <c:catAx>
        <c:axId val="1161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6105984"/>
        <c:crosses val="autoZero"/>
        <c:auto val="1"/>
        <c:lblAlgn val="ctr"/>
        <c:lblOffset val="100"/>
        <c:noMultiLvlLbl val="0"/>
      </c:catAx>
      <c:valAx>
        <c:axId val="116105984"/>
        <c:scaling>
          <c:orientation val="minMax"/>
        </c:scaling>
        <c:delete val="0"/>
        <c:axPos val="l"/>
        <c:majorGridlines/>
        <c:numFmt formatCode="#,##0\ &quot;€&quot;" sourceLinked="1"/>
        <c:majorTickMark val="none"/>
        <c:minorTickMark val="none"/>
        <c:tickLblPos val="nextTo"/>
        <c:spPr>
          <a:ln w="9525">
            <a:noFill/>
          </a:ln>
        </c:spPr>
        <c:crossAx val="116104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45720</xdr:rowOff>
    </xdr:from>
    <xdr:to>
      <xdr:col>10</xdr:col>
      <xdr:colOff>541020</xdr:colOff>
      <xdr:row>47</xdr:row>
      <xdr:rowOff>120467</xdr:rowOff>
    </xdr:to>
    <xdr:pic>
      <xdr:nvPicPr>
        <xdr:cNvPr id="2" name="Picture 2" descr="C:\Users\Veerle_Serpieters\AppData\Local\Microsoft\Windows\Temporary Internet Files\Content.Outlook\L345LAZS\logobalk_kb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89560"/>
          <a:ext cx="6004560" cy="806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42</xdr:row>
      <xdr:rowOff>167640</xdr:rowOff>
    </xdr:from>
    <xdr:to>
      <xdr:col>11</xdr:col>
      <xdr:colOff>200025</xdr:colOff>
      <xdr:row>60</xdr:row>
      <xdr:rowOff>60960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</xdr:colOff>
      <xdr:row>3</xdr:row>
      <xdr:rowOff>30481</xdr:rowOff>
    </xdr:from>
    <xdr:to>
      <xdr:col>9</xdr:col>
      <xdr:colOff>586740</xdr:colOff>
      <xdr:row>8</xdr:row>
      <xdr:rowOff>109429</xdr:rowOff>
    </xdr:to>
    <xdr:pic>
      <xdr:nvPicPr>
        <xdr:cNvPr id="3" name="Picture 2" descr="C:\Users\Veerle_Serpieters\AppData\Local\Microsoft\Windows\Temporary Internet Files\Content.Outlook\L345LAZS\logobalk_kb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57201"/>
          <a:ext cx="7581900" cy="993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563880</xdr:colOff>
      <xdr:row>7</xdr:row>
      <xdr:rowOff>74747</xdr:rowOff>
    </xdr:to>
    <xdr:pic>
      <xdr:nvPicPr>
        <xdr:cNvPr id="4" name="Picture 2" descr="C:\Users\Veerle_Serpieters\AppData\Local\Microsoft\Windows\Temporary Internet Files\Content.Outlook\L345LAZS\logobalk_kb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510540"/>
          <a:ext cx="6004560" cy="806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Advies/Ondernemingsplan/SBB_Ondernemingsplan%20bl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houd"/>
      <sheetName val="Toelichting"/>
      <sheetName val="Besluit"/>
      <sheetName val="Bedrijfsgegevens "/>
      <sheetName val="Productiedata"/>
      <sheetName val="Veebezetting"/>
      <sheetName val="Visie"/>
      <sheetName val="Bestaande kredieten"/>
      <sheetName val="Investeringsplan"/>
      <sheetName val="Bedrijfsbekleding"/>
      <sheetName val="AK gebouwen"/>
      <sheetName val="AK Nieuwbouw"/>
      <sheetName val="Renovatie"/>
      <sheetName val="AK Grond"/>
      <sheetName val="AK Productierechten"/>
      <sheetName val="Bedrijfskapitaal"/>
      <sheetName val="Woonkrediet"/>
      <sheetName val="OVERZICHT JAARLAST"/>
      <sheetName val="SALDO ZK"/>
      <sheetName val="SALDO MK"/>
      <sheetName val="SALDO ZEUGEN"/>
      <sheetName val="SALDO VV"/>
      <sheetName val="SALDO TEELT 1"/>
      <sheetName val="SALDO TEELT 2"/>
      <sheetName val="SALDO TEELT 3"/>
      <sheetName val="SALDO TEELT 4"/>
      <sheetName val="SALDO TEELT 5"/>
      <sheetName val="SALDO VK hoeve"/>
      <sheetName val="SALDO na I"/>
      <sheetName val="Overheidssteun"/>
      <sheetName val="Y niet-landbouw"/>
      <sheetName val="Resultaat bedrijf"/>
      <sheetName val="Resultaat ON"/>
      <sheetName val="Resultaat OL"/>
      <sheetName val="Balans"/>
      <sheetName val="NER"/>
      <sheetName val="Mestafzet"/>
      <sheetName val="GVE"/>
      <sheetName val="Ruwvoeder"/>
      <sheetName val="Saldo teelten"/>
      <sheetName val="Advise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2017</v>
          </cell>
        </row>
      </sheetData>
      <sheetData sheetId="9">
        <row r="1">
          <cell r="F1">
            <v>2017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abSelected="1" zoomScaleNormal="100" workbookViewId="0">
      <selection activeCell="B42" sqref="B42"/>
    </sheetView>
  </sheetViews>
  <sheetFormatPr defaultColWidth="8.85546875" defaultRowHeight="15" x14ac:dyDescent="0.25"/>
  <cols>
    <col min="1" max="1" width="1.28515625" style="4" customWidth="1"/>
    <col min="2" max="7" width="8.28515625" style="4" customWidth="1"/>
    <col min="8" max="8" width="9.85546875" style="4" customWidth="1"/>
    <col min="9" max="9" width="11.42578125" style="4" customWidth="1"/>
    <col min="10" max="11" width="8.28515625" style="4" customWidth="1"/>
    <col min="12" max="12" width="1.28515625" style="4" customWidth="1"/>
    <col min="13" max="16384" width="8.85546875" style="4"/>
  </cols>
  <sheetData>
    <row r="1" spans="2:11" ht="4.9000000000000004" customHeight="1" x14ac:dyDescent="0.3"/>
    <row r="2" spans="2:11" s="55" customFormat="1" ht="21" x14ac:dyDescent="0.4">
      <c r="B2" s="109" t="s">
        <v>24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2:11" ht="6" customHeight="1" thickBot="1" x14ac:dyDescent="0.35"/>
    <row r="4" spans="2:11" ht="18.75" customHeight="1" x14ac:dyDescent="0.25">
      <c r="B4" s="56" t="s">
        <v>26</v>
      </c>
      <c r="C4" s="57"/>
      <c r="D4" s="58">
        <v>1</v>
      </c>
      <c r="E4" s="59"/>
      <c r="F4" s="60"/>
      <c r="G4" s="56" t="s">
        <v>25</v>
      </c>
      <c r="H4" s="57"/>
      <c r="I4" s="59"/>
      <c r="J4" s="59"/>
      <c r="K4" s="60"/>
    </row>
    <row r="5" spans="2:11" ht="15.75" customHeight="1" x14ac:dyDescent="0.3">
      <c r="B5" s="37"/>
      <c r="C5" s="38" t="s">
        <v>15</v>
      </c>
      <c r="D5" s="107">
        <v>200000</v>
      </c>
      <c r="E5" s="107"/>
      <c r="F5" s="39"/>
      <c r="G5" s="37"/>
      <c r="H5" s="38" t="s">
        <v>15</v>
      </c>
      <c r="I5" s="108">
        <v>300000</v>
      </c>
      <c r="J5" s="108"/>
      <c r="K5" s="39"/>
    </row>
    <row r="6" spans="2:11" ht="15" customHeight="1" x14ac:dyDescent="0.3">
      <c r="B6" s="37"/>
      <c r="C6" s="38" t="s">
        <v>16</v>
      </c>
      <c r="D6" s="3">
        <v>1.7999999999999999E-2</v>
      </c>
      <c r="E6" s="40"/>
      <c r="F6" s="41"/>
      <c r="G6" s="37"/>
      <c r="H6" s="38" t="s">
        <v>16</v>
      </c>
      <c r="I6" s="1">
        <v>0.03</v>
      </c>
      <c r="J6" s="40"/>
      <c r="K6" s="41"/>
    </row>
    <row r="7" spans="2:11" ht="14.45" x14ac:dyDescent="0.3">
      <c r="B7" s="37"/>
      <c r="C7" s="38" t="s">
        <v>17</v>
      </c>
      <c r="D7" s="2">
        <v>20</v>
      </c>
      <c r="E7" s="43" t="s">
        <v>18</v>
      </c>
      <c r="F7" s="44"/>
      <c r="G7" s="37"/>
      <c r="H7" s="38" t="s">
        <v>17</v>
      </c>
      <c r="I7" s="2">
        <v>15</v>
      </c>
      <c r="J7" s="43" t="s">
        <v>18</v>
      </c>
      <c r="K7" s="44"/>
    </row>
    <row r="8" spans="2:11" ht="5.25" customHeight="1" thickBot="1" x14ac:dyDescent="0.35">
      <c r="B8" s="37"/>
      <c r="C8" s="45"/>
      <c r="D8" s="45"/>
      <c r="E8" s="45" t="s">
        <v>14</v>
      </c>
      <c r="F8" s="46"/>
      <c r="G8" s="37"/>
      <c r="H8" s="45"/>
      <c r="I8" s="45"/>
      <c r="J8" s="45" t="s">
        <v>14</v>
      </c>
      <c r="K8" s="47"/>
    </row>
    <row r="9" spans="2:11" thickBot="1" x14ac:dyDescent="0.35">
      <c r="B9" s="61" t="s">
        <v>20</v>
      </c>
      <c r="C9" s="62" t="s">
        <v>21</v>
      </c>
      <c r="D9" s="62" t="s">
        <v>16</v>
      </c>
      <c r="E9" s="62" t="s">
        <v>22</v>
      </c>
      <c r="F9" s="63" t="s">
        <v>19</v>
      </c>
      <c r="G9" s="61" t="s">
        <v>20</v>
      </c>
      <c r="H9" s="62" t="s">
        <v>21</v>
      </c>
      <c r="I9" s="62" t="s">
        <v>16</v>
      </c>
      <c r="J9" s="62" t="s">
        <v>22</v>
      </c>
      <c r="K9" s="63" t="s">
        <v>19</v>
      </c>
    </row>
    <row r="10" spans="2:11" ht="14.45" x14ac:dyDescent="0.3">
      <c r="B10" s="49">
        <v>1</v>
      </c>
      <c r="C10" s="42">
        <f>F10-D10</f>
        <v>8396.5454864189433</v>
      </c>
      <c r="D10" s="42">
        <f>IF($D$4=B10,$D$5*$D$6,IF($D$4&gt;B10,0,$D$6*E9))</f>
        <v>3599.9999999999995</v>
      </c>
      <c r="E10" s="50">
        <f>IF(B10&gt;$D$7+$D$4-1,0,IF(B10&lt;$D$4,0,IF(B10&lt;($D$4-1),$D$5,IF(B10=$D$4,$D$5-C10,E9-C10))))</f>
        <v>191603.45451358106</v>
      </c>
      <c r="F10" s="51">
        <f>IF(B10&lt;=($D$4-1),0,IF(B10&lt;$D$4,0,IF(B10&gt;($D$7+$D$4-1),0,$D$5*$D$6/(1-(1/(1+$D$6)^($D$7))))))</f>
        <v>11996.545486418943</v>
      </c>
      <c r="G10" s="49">
        <v>1</v>
      </c>
      <c r="H10" s="42">
        <f>IF(G10&lt;=I$7,I$5/I$7,0)</f>
        <v>20000</v>
      </c>
      <c r="I10" s="42">
        <f>I5*I6</f>
        <v>9000</v>
      </c>
      <c r="J10" s="50">
        <f>I5-H10</f>
        <v>280000</v>
      </c>
      <c r="K10" s="39">
        <f>H10+I10</f>
        <v>29000</v>
      </c>
    </row>
    <row r="11" spans="2:11" ht="14.45" x14ac:dyDescent="0.3">
      <c r="B11" s="49">
        <f>B10+1</f>
        <v>2</v>
      </c>
      <c r="C11" s="42">
        <f t="shared" ref="C11:C39" si="0">F11-D11</f>
        <v>8547.6833051744834</v>
      </c>
      <c r="D11" s="42">
        <f>IF($D$4=B11,$D$5*$D$6,IF($D$4&gt;B11,0,$D$6*E10))</f>
        <v>3448.862181244459</v>
      </c>
      <c r="E11" s="50">
        <f>IF(B11&gt;$D$7+$D$4-1,0,IF(B11&lt;$D$4,0,IF(B11&lt;($D$4-1),$D$5,IF(B11=$D$4,$D$5-C11,E10-C11))))</f>
        <v>183055.77120840657</v>
      </c>
      <c r="F11" s="51">
        <f>IF(B11&lt;=($D$4-1),0,IF(B11&lt;$D$4,0,IF(B11&gt;($D$7+$D$4-1),0,$D$5*$D$6/(1-(1/(1+$D$6)^($D$7))))))</f>
        <v>11996.545486418943</v>
      </c>
      <c r="G11" s="49">
        <f t="shared" ref="G11:G39" si="1">G10+1</f>
        <v>2</v>
      </c>
      <c r="H11" s="42">
        <f t="shared" ref="H11:H39" si="2">IF(G11&lt;=I$7,I$5/I$7,0)</f>
        <v>20000</v>
      </c>
      <c r="I11" s="42">
        <f>J10*I$6</f>
        <v>8400</v>
      </c>
      <c r="J11" s="50">
        <f>J10-H11</f>
        <v>260000</v>
      </c>
      <c r="K11" s="39">
        <f t="shared" ref="K11:K30" si="3">H11+I11</f>
        <v>28400</v>
      </c>
    </row>
    <row r="12" spans="2:11" ht="14.45" x14ac:dyDescent="0.3">
      <c r="B12" s="49">
        <f>B11+1</f>
        <v>3</v>
      </c>
      <c r="C12" s="42">
        <f>F12-D12</f>
        <v>8701.5416046676255</v>
      </c>
      <c r="D12" s="42">
        <f>IF($D$4=B12,$D$5*$D$6,IF($D$4&gt;B12,0,$D$6*E11))</f>
        <v>3295.0038817513182</v>
      </c>
      <c r="E12" s="50">
        <f>IF(B12&gt;$D$7+$D$4-1,0,IF(B12&lt;$D$4,0,IF(B12&lt;($D$4-1),$D$5,IF(B12=$D$4,$D$5-C12,E11-C12))))</f>
        <v>174354.22960373893</v>
      </c>
      <c r="F12" s="51">
        <f t="shared" ref="F12:F39" si="4">IF(B12&lt;=($D$4-1),0,IF(B12&lt;$D$4,0,IF(B12&gt;($D$7+$D$4-1),0,$D$5*$D$6/(1-(1/(1+$D$6)^($D$7))))))</f>
        <v>11996.545486418943</v>
      </c>
      <c r="G12" s="49">
        <f t="shared" si="1"/>
        <v>3</v>
      </c>
      <c r="H12" s="42">
        <f t="shared" si="2"/>
        <v>20000</v>
      </c>
      <c r="I12" s="42">
        <f t="shared" ref="I12:I39" si="5">J11*I$6</f>
        <v>7800</v>
      </c>
      <c r="J12" s="50">
        <f t="shared" ref="J12:J30" si="6">J11-H12</f>
        <v>240000</v>
      </c>
      <c r="K12" s="39">
        <f t="shared" si="3"/>
        <v>27800</v>
      </c>
    </row>
    <row r="13" spans="2:11" ht="14.45" x14ac:dyDescent="0.3">
      <c r="B13" s="49">
        <f>B12+1</f>
        <v>4</v>
      </c>
      <c r="C13" s="42">
        <f t="shared" si="0"/>
        <v>8858.1693535516424</v>
      </c>
      <c r="D13" s="42">
        <f>IF($D$4=B13,$D$5*$D$6,IF($D$4&gt;B13,0,$D$6*E12))</f>
        <v>3138.3761328673004</v>
      </c>
      <c r="E13" s="50">
        <f>IF(B13&gt;$D$7+$D$4-1,0,IF(B13&lt;$D$4,0,IF(B13&lt;($D$4-1),$D$5,IF(B13=$D$4,$D$5-C13,E12-C13))))</f>
        <v>165496.06025018729</v>
      </c>
      <c r="F13" s="51">
        <f t="shared" si="4"/>
        <v>11996.545486418943</v>
      </c>
      <c r="G13" s="49">
        <f t="shared" si="1"/>
        <v>4</v>
      </c>
      <c r="H13" s="42">
        <f t="shared" si="2"/>
        <v>20000</v>
      </c>
      <c r="I13" s="42">
        <f t="shared" si="5"/>
        <v>7200</v>
      </c>
      <c r="J13" s="50">
        <f t="shared" si="6"/>
        <v>220000</v>
      </c>
      <c r="K13" s="39">
        <f t="shared" si="3"/>
        <v>27200</v>
      </c>
    </row>
    <row r="14" spans="2:11" ht="14.45" x14ac:dyDescent="0.3">
      <c r="B14" s="49">
        <f t="shared" ref="B14:B39" si="7">B13+1</f>
        <v>5</v>
      </c>
      <c r="C14" s="42">
        <f t="shared" si="0"/>
        <v>9017.6164019155731</v>
      </c>
      <c r="D14" s="42">
        <f t="shared" ref="D14:D39" si="8">IF($D$4=B14,$D$5*$D$6,IF($D$4&gt;B14,0,$D$6*E13))</f>
        <v>2978.9290845033711</v>
      </c>
      <c r="E14" s="50">
        <f t="shared" ref="E14:E39" si="9">IF(B14&gt;$D$7+$D$4-1,0,IF(B14&lt;$D$4,0,IF(B14&lt;($D$4-1),$D$5,IF(B14=$D$4,$D$5-C14,E13-C14))))</f>
        <v>156478.44384827171</v>
      </c>
      <c r="F14" s="51">
        <f t="shared" si="4"/>
        <v>11996.545486418943</v>
      </c>
      <c r="G14" s="49">
        <f t="shared" si="1"/>
        <v>5</v>
      </c>
      <c r="H14" s="42">
        <f t="shared" si="2"/>
        <v>20000</v>
      </c>
      <c r="I14" s="42">
        <f t="shared" si="5"/>
        <v>6600</v>
      </c>
      <c r="J14" s="50">
        <f t="shared" si="6"/>
        <v>200000</v>
      </c>
      <c r="K14" s="39">
        <f t="shared" si="3"/>
        <v>26600</v>
      </c>
    </row>
    <row r="15" spans="2:11" ht="14.45" x14ac:dyDescent="0.3">
      <c r="B15" s="49">
        <f t="shared" si="7"/>
        <v>6</v>
      </c>
      <c r="C15" s="42">
        <f t="shared" si="0"/>
        <v>9179.9334971500521</v>
      </c>
      <c r="D15" s="42">
        <f t="shared" si="8"/>
        <v>2816.6119892688907</v>
      </c>
      <c r="E15" s="50">
        <f t="shared" si="9"/>
        <v>147298.51035112166</v>
      </c>
      <c r="F15" s="51">
        <f t="shared" si="4"/>
        <v>11996.545486418943</v>
      </c>
      <c r="G15" s="49">
        <f t="shared" si="1"/>
        <v>6</v>
      </c>
      <c r="H15" s="42">
        <f t="shared" si="2"/>
        <v>20000</v>
      </c>
      <c r="I15" s="42">
        <f t="shared" si="5"/>
        <v>6000</v>
      </c>
      <c r="J15" s="50">
        <f t="shared" si="6"/>
        <v>180000</v>
      </c>
      <c r="K15" s="39">
        <f t="shared" si="3"/>
        <v>26000</v>
      </c>
    </row>
    <row r="16" spans="2:11" ht="14.45" x14ac:dyDescent="0.3">
      <c r="B16" s="49">
        <f t="shared" si="7"/>
        <v>7</v>
      </c>
      <c r="C16" s="42">
        <f t="shared" si="0"/>
        <v>9345.1723000987531</v>
      </c>
      <c r="D16" s="42">
        <f t="shared" si="8"/>
        <v>2651.3731863201897</v>
      </c>
      <c r="E16" s="50">
        <f t="shared" si="9"/>
        <v>137953.3380510229</v>
      </c>
      <c r="F16" s="51">
        <f t="shared" si="4"/>
        <v>11996.545486418943</v>
      </c>
      <c r="G16" s="49">
        <f t="shared" si="1"/>
        <v>7</v>
      </c>
      <c r="H16" s="42">
        <f t="shared" si="2"/>
        <v>20000</v>
      </c>
      <c r="I16" s="42">
        <f t="shared" si="5"/>
        <v>5400</v>
      </c>
      <c r="J16" s="50">
        <f t="shared" si="6"/>
        <v>160000</v>
      </c>
      <c r="K16" s="39">
        <f t="shared" si="3"/>
        <v>25400</v>
      </c>
    </row>
    <row r="17" spans="2:11" ht="14.45" x14ac:dyDescent="0.3">
      <c r="B17" s="49">
        <f t="shared" si="7"/>
        <v>8</v>
      </c>
      <c r="C17" s="42">
        <f t="shared" si="0"/>
        <v>9513.3854015005309</v>
      </c>
      <c r="D17" s="42">
        <f t="shared" si="8"/>
        <v>2483.1600849184119</v>
      </c>
      <c r="E17" s="50">
        <f t="shared" si="9"/>
        <v>128439.95264952237</v>
      </c>
      <c r="F17" s="51">
        <f t="shared" si="4"/>
        <v>11996.545486418943</v>
      </c>
      <c r="G17" s="49">
        <f t="shared" si="1"/>
        <v>8</v>
      </c>
      <c r="H17" s="42">
        <f t="shared" si="2"/>
        <v>20000</v>
      </c>
      <c r="I17" s="42">
        <f t="shared" si="5"/>
        <v>4800</v>
      </c>
      <c r="J17" s="50">
        <f t="shared" si="6"/>
        <v>140000</v>
      </c>
      <c r="K17" s="39">
        <f t="shared" si="3"/>
        <v>24800</v>
      </c>
    </row>
    <row r="18" spans="2:11" ht="14.45" x14ac:dyDescent="0.3">
      <c r="B18" s="49">
        <f t="shared" si="7"/>
        <v>9</v>
      </c>
      <c r="C18" s="42">
        <f t="shared" si="0"/>
        <v>9684.6263387275412</v>
      </c>
      <c r="D18" s="42">
        <f t="shared" si="8"/>
        <v>2311.9191476914025</v>
      </c>
      <c r="E18" s="50">
        <f t="shared" si="9"/>
        <v>118755.32631079483</v>
      </c>
      <c r="F18" s="51">
        <f t="shared" si="4"/>
        <v>11996.545486418943</v>
      </c>
      <c r="G18" s="49">
        <f t="shared" si="1"/>
        <v>9</v>
      </c>
      <c r="H18" s="42">
        <f t="shared" si="2"/>
        <v>20000</v>
      </c>
      <c r="I18" s="42">
        <f t="shared" si="5"/>
        <v>4200</v>
      </c>
      <c r="J18" s="50">
        <f t="shared" si="6"/>
        <v>120000</v>
      </c>
      <c r="K18" s="39">
        <f t="shared" si="3"/>
        <v>24200</v>
      </c>
    </row>
    <row r="19" spans="2:11" ht="14.45" x14ac:dyDescent="0.3">
      <c r="B19" s="49">
        <f t="shared" si="7"/>
        <v>10</v>
      </c>
      <c r="C19" s="42">
        <f t="shared" si="0"/>
        <v>9858.9496128246356</v>
      </c>
      <c r="D19" s="42">
        <f t="shared" si="8"/>
        <v>2137.5958735943068</v>
      </c>
      <c r="E19" s="50">
        <f t="shared" si="9"/>
        <v>108896.37669797019</v>
      </c>
      <c r="F19" s="51">
        <f t="shared" si="4"/>
        <v>11996.545486418943</v>
      </c>
      <c r="G19" s="49">
        <f t="shared" si="1"/>
        <v>10</v>
      </c>
      <c r="H19" s="42">
        <f t="shared" si="2"/>
        <v>20000</v>
      </c>
      <c r="I19" s="42">
        <f t="shared" si="5"/>
        <v>3600</v>
      </c>
      <c r="J19" s="50">
        <f t="shared" si="6"/>
        <v>100000</v>
      </c>
      <c r="K19" s="39">
        <f t="shared" si="3"/>
        <v>23600</v>
      </c>
    </row>
    <row r="20" spans="2:11" ht="14.45" x14ac:dyDescent="0.3">
      <c r="B20" s="49">
        <f t="shared" si="7"/>
        <v>11</v>
      </c>
      <c r="C20" s="42">
        <f t="shared" si="0"/>
        <v>10036.41070585548</v>
      </c>
      <c r="D20" s="42">
        <f t="shared" si="8"/>
        <v>1960.1347805634632</v>
      </c>
      <c r="E20" s="50">
        <f t="shared" si="9"/>
        <v>98859.96599211471</v>
      </c>
      <c r="F20" s="51">
        <f t="shared" si="4"/>
        <v>11996.545486418943</v>
      </c>
      <c r="G20" s="49">
        <f t="shared" si="1"/>
        <v>11</v>
      </c>
      <c r="H20" s="42">
        <f t="shared" si="2"/>
        <v>20000</v>
      </c>
      <c r="I20" s="42">
        <f t="shared" si="5"/>
        <v>3000</v>
      </c>
      <c r="J20" s="50">
        <f t="shared" si="6"/>
        <v>80000</v>
      </c>
      <c r="K20" s="39">
        <f t="shared" si="3"/>
        <v>23000</v>
      </c>
    </row>
    <row r="21" spans="2:11" ht="14.45" x14ac:dyDescent="0.3">
      <c r="B21" s="49">
        <f t="shared" si="7"/>
        <v>12</v>
      </c>
      <c r="C21" s="42">
        <f t="shared" si="0"/>
        <v>10217.066098560879</v>
      </c>
      <c r="D21" s="42">
        <f t="shared" si="8"/>
        <v>1779.4793878580647</v>
      </c>
      <c r="E21" s="50">
        <f t="shared" si="9"/>
        <v>88642.899893553826</v>
      </c>
      <c r="F21" s="51">
        <f t="shared" si="4"/>
        <v>11996.545486418943</v>
      </c>
      <c r="G21" s="49">
        <f t="shared" si="1"/>
        <v>12</v>
      </c>
      <c r="H21" s="42">
        <f t="shared" si="2"/>
        <v>20000</v>
      </c>
      <c r="I21" s="42">
        <f t="shared" si="5"/>
        <v>2400</v>
      </c>
      <c r="J21" s="50">
        <f t="shared" si="6"/>
        <v>60000</v>
      </c>
      <c r="K21" s="39">
        <f t="shared" si="3"/>
        <v>22400</v>
      </c>
    </row>
    <row r="22" spans="2:11" ht="14.45" x14ac:dyDescent="0.3">
      <c r="B22" s="49">
        <f t="shared" si="7"/>
        <v>13</v>
      </c>
      <c r="C22" s="42">
        <f t="shared" si="0"/>
        <v>10400.973288334975</v>
      </c>
      <c r="D22" s="42">
        <f t="shared" si="8"/>
        <v>1595.5721980839687</v>
      </c>
      <c r="E22" s="50">
        <f t="shared" si="9"/>
        <v>78241.926605218847</v>
      </c>
      <c r="F22" s="51">
        <f t="shared" si="4"/>
        <v>11996.545486418943</v>
      </c>
      <c r="G22" s="49">
        <f t="shared" si="1"/>
        <v>13</v>
      </c>
      <c r="H22" s="42">
        <f t="shared" si="2"/>
        <v>20000</v>
      </c>
      <c r="I22" s="42">
        <f t="shared" si="5"/>
        <v>1800</v>
      </c>
      <c r="J22" s="50">
        <f t="shared" si="6"/>
        <v>40000</v>
      </c>
      <c r="K22" s="39">
        <f t="shared" si="3"/>
        <v>21800</v>
      </c>
    </row>
    <row r="23" spans="2:11" ht="14.45" x14ac:dyDescent="0.3">
      <c r="B23" s="49">
        <f t="shared" si="7"/>
        <v>14</v>
      </c>
      <c r="C23" s="42">
        <f t="shared" si="0"/>
        <v>10588.190807525005</v>
      </c>
      <c r="D23" s="42">
        <f t="shared" si="8"/>
        <v>1408.3546788939391</v>
      </c>
      <c r="E23" s="50">
        <f t="shared" si="9"/>
        <v>67653.735797693837</v>
      </c>
      <c r="F23" s="51">
        <f t="shared" si="4"/>
        <v>11996.545486418943</v>
      </c>
      <c r="G23" s="49">
        <f t="shared" si="1"/>
        <v>14</v>
      </c>
      <c r="H23" s="42">
        <f t="shared" si="2"/>
        <v>20000</v>
      </c>
      <c r="I23" s="42">
        <f t="shared" si="5"/>
        <v>1200</v>
      </c>
      <c r="J23" s="50">
        <f t="shared" si="6"/>
        <v>20000</v>
      </c>
      <c r="K23" s="39">
        <f t="shared" si="3"/>
        <v>21200</v>
      </c>
    </row>
    <row r="24" spans="2:11" ht="14.45" x14ac:dyDescent="0.3">
      <c r="B24" s="49">
        <f t="shared" si="7"/>
        <v>15</v>
      </c>
      <c r="C24" s="42">
        <f t="shared" si="0"/>
        <v>10778.778242060454</v>
      </c>
      <c r="D24" s="42">
        <f t="shared" si="8"/>
        <v>1217.7672443584891</v>
      </c>
      <c r="E24" s="50">
        <f t="shared" si="9"/>
        <v>56874.95755563338</v>
      </c>
      <c r="F24" s="51">
        <f t="shared" si="4"/>
        <v>11996.545486418943</v>
      </c>
      <c r="G24" s="49">
        <f t="shared" si="1"/>
        <v>15</v>
      </c>
      <c r="H24" s="42">
        <f t="shared" si="2"/>
        <v>20000</v>
      </c>
      <c r="I24" s="42">
        <f t="shared" si="5"/>
        <v>600</v>
      </c>
      <c r="J24" s="50">
        <f t="shared" si="6"/>
        <v>0</v>
      </c>
      <c r="K24" s="39">
        <f t="shared" si="3"/>
        <v>20600</v>
      </c>
    </row>
    <row r="25" spans="2:11" ht="14.45" x14ac:dyDescent="0.3">
      <c r="B25" s="49">
        <f t="shared" si="7"/>
        <v>16</v>
      </c>
      <c r="C25" s="42">
        <f t="shared" si="0"/>
        <v>10972.796250417543</v>
      </c>
      <c r="D25" s="42">
        <f t="shared" si="8"/>
        <v>1023.7492360014007</v>
      </c>
      <c r="E25" s="50">
        <f t="shared" si="9"/>
        <v>45902.161305215835</v>
      </c>
      <c r="F25" s="51">
        <f t="shared" si="4"/>
        <v>11996.545486418943</v>
      </c>
      <c r="G25" s="49">
        <f t="shared" si="1"/>
        <v>16</v>
      </c>
      <c r="H25" s="42">
        <f t="shared" si="2"/>
        <v>0</v>
      </c>
      <c r="I25" s="42">
        <f t="shared" si="5"/>
        <v>0</v>
      </c>
      <c r="J25" s="50">
        <f t="shared" si="6"/>
        <v>0</v>
      </c>
      <c r="K25" s="39">
        <f t="shared" si="3"/>
        <v>0</v>
      </c>
    </row>
    <row r="26" spans="2:11" ht="14.45" x14ac:dyDescent="0.3">
      <c r="B26" s="49">
        <f t="shared" si="7"/>
        <v>17</v>
      </c>
      <c r="C26" s="42">
        <f t="shared" si="0"/>
        <v>11170.306582925059</v>
      </c>
      <c r="D26" s="42">
        <f t="shared" si="8"/>
        <v>826.238903493885</v>
      </c>
      <c r="E26" s="50">
        <f t="shared" si="9"/>
        <v>34731.85472229078</v>
      </c>
      <c r="F26" s="51">
        <f t="shared" si="4"/>
        <v>11996.545486418943</v>
      </c>
      <c r="G26" s="49">
        <f t="shared" si="1"/>
        <v>17</v>
      </c>
      <c r="H26" s="42">
        <f t="shared" si="2"/>
        <v>0</v>
      </c>
      <c r="I26" s="42">
        <f t="shared" si="5"/>
        <v>0</v>
      </c>
      <c r="J26" s="50">
        <f t="shared" si="6"/>
        <v>0</v>
      </c>
      <c r="K26" s="39">
        <f t="shared" si="3"/>
        <v>0</v>
      </c>
    </row>
    <row r="27" spans="2:11" ht="14.45" x14ac:dyDescent="0.3">
      <c r="B27" s="49">
        <f t="shared" si="7"/>
        <v>18</v>
      </c>
      <c r="C27" s="42">
        <f t="shared" si="0"/>
        <v>11371.37210141771</v>
      </c>
      <c r="D27" s="42">
        <f t="shared" si="8"/>
        <v>625.17338500123401</v>
      </c>
      <c r="E27" s="50">
        <f t="shared" si="9"/>
        <v>23360.48262087307</v>
      </c>
      <c r="F27" s="51">
        <f t="shared" si="4"/>
        <v>11996.545486418943</v>
      </c>
      <c r="G27" s="49">
        <f t="shared" si="1"/>
        <v>18</v>
      </c>
      <c r="H27" s="42">
        <f t="shared" si="2"/>
        <v>0</v>
      </c>
      <c r="I27" s="42">
        <f t="shared" si="5"/>
        <v>0</v>
      </c>
      <c r="J27" s="50">
        <f t="shared" si="6"/>
        <v>0</v>
      </c>
      <c r="K27" s="39">
        <f t="shared" si="3"/>
        <v>0</v>
      </c>
    </row>
    <row r="28" spans="2:11" ht="14.45" x14ac:dyDescent="0.3">
      <c r="B28" s="49">
        <f t="shared" si="7"/>
        <v>19</v>
      </c>
      <c r="C28" s="42">
        <f t="shared" si="0"/>
        <v>11576.056799243228</v>
      </c>
      <c r="D28" s="42">
        <f t="shared" si="8"/>
        <v>420.48868717571526</v>
      </c>
      <c r="E28" s="50">
        <f t="shared" si="9"/>
        <v>11784.425821629842</v>
      </c>
      <c r="F28" s="51">
        <f t="shared" si="4"/>
        <v>11996.545486418943</v>
      </c>
      <c r="G28" s="49">
        <f t="shared" si="1"/>
        <v>19</v>
      </c>
      <c r="H28" s="42">
        <f t="shared" si="2"/>
        <v>0</v>
      </c>
      <c r="I28" s="42">
        <f t="shared" si="5"/>
        <v>0</v>
      </c>
      <c r="J28" s="50">
        <f t="shared" si="6"/>
        <v>0</v>
      </c>
      <c r="K28" s="39">
        <f t="shared" si="3"/>
        <v>0</v>
      </c>
    </row>
    <row r="29" spans="2:11" ht="14.45" x14ac:dyDescent="0.3">
      <c r="B29" s="49">
        <f t="shared" si="7"/>
        <v>20</v>
      </c>
      <c r="C29" s="42">
        <f t="shared" si="0"/>
        <v>11784.425821629606</v>
      </c>
      <c r="D29" s="42">
        <f>IF($D$4=B29,$D$5*$D$6,IF($D$4&gt;B29,0,$D$6*E28))</f>
        <v>212.11966478933715</v>
      </c>
      <c r="E29" s="50">
        <f>IF(B29&gt;$D$7+$D$4-1,0,IF(B29&lt;$D$4,0,IF(B29&lt;($D$4-1),$D$5,IF(B29=$D$4,$D$5-C29,E28-C29))))</f>
        <v>2.3646862246096134E-10</v>
      </c>
      <c r="F29" s="51">
        <f t="shared" si="4"/>
        <v>11996.545486418943</v>
      </c>
      <c r="G29" s="49">
        <f t="shared" si="1"/>
        <v>20</v>
      </c>
      <c r="H29" s="42">
        <f t="shared" si="2"/>
        <v>0</v>
      </c>
      <c r="I29" s="42">
        <f t="shared" si="5"/>
        <v>0</v>
      </c>
      <c r="J29" s="50">
        <f t="shared" si="6"/>
        <v>0</v>
      </c>
      <c r="K29" s="39">
        <f t="shared" si="3"/>
        <v>0</v>
      </c>
    </row>
    <row r="30" spans="2:11" ht="14.45" x14ac:dyDescent="0.3">
      <c r="B30" s="49">
        <f t="shared" si="7"/>
        <v>21</v>
      </c>
      <c r="C30" s="42">
        <f>F30-D30</f>
        <v>-4.2564352042973039E-12</v>
      </c>
      <c r="D30" s="42">
        <f>IF($D$4=B30,$D$5*$D$6,IF($D$4&gt;B30,0,$D$6*E29))</f>
        <v>4.2564352042973039E-12</v>
      </c>
      <c r="E30" s="50">
        <f t="shared" si="9"/>
        <v>0</v>
      </c>
      <c r="F30" s="51">
        <f t="shared" si="4"/>
        <v>0</v>
      </c>
      <c r="G30" s="49">
        <f t="shared" si="1"/>
        <v>21</v>
      </c>
      <c r="H30" s="42">
        <f t="shared" si="2"/>
        <v>0</v>
      </c>
      <c r="I30" s="42">
        <f t="shared" si="5"/>
        <v>0</v>
      </c>
      <c r="J30" s="50">
        <f t="shared" si="6"/>
        <v>0</v>
      </c>
      <c r="K30" s="39">
        <f t="shared" si="3"/>
        <v>0</v>
      </c>
    </row>
    <row r="31" spans="2:11" ht="14.45" x14ac:dyDescent="0.3">
      <c r="B31" s="49">
        <f t="shared" si="7"/>
        <v>22</v>
      </c>
      <c r="C31" s="42">
        <f t="shared" si="0"/>
        <v>0</v>
      </c>
      <c r="D31" s="42">
        <f t="shared" si="8"/>
        <v>0</v>
      </c>
      <c r="E31" s="50">
        <f t="shared" si="9"/>
        <v>0</v>
      </c>
      <c r="F31" s="51">
        <f t="shared" si="4"/>
        <v>0</v>
      </c>
      <c r="G31" s="49">
        <f t="shared" si="1"/>
        <v>22</v>
      </c>
      <c r="H31" s="42">
        <f t="shared" si="2"/>
        <v>0</v>
      </c>
      <c r="I31" s="42">
        <f t="shared" si="5"/>
        <v>0</v>
      </c>
      <c r="J31" s="50">
        <f t="shared" ref="J31:J39" si="10">J30-H31</f>
        <v>0</v>
      </c>
      <c r="K31" s="39">
        <f t="shared" ref="K31:K39" si="11">H31+I31</f>
        <v>0</v>
      </c>
    </row>
    <row r="32" spans="2:11" ht="14.45" x14ac:dyDescent="0.3">
      <c r="B32" s="49">
        <f t="shared" si="7"/>
        <v>23</v>
      </c>
      <c r="C32" s="42">
        <f t="shared" si="0"/>
        <v>0</v>
      </c>
      <c r="D32" s="42">
        <f t="shared" si="8"/>
        <v>0</v>
      </c>
      <c r="E32" s="50">
        <f t="shared" si="9"/>
        <v>0</v>
      </c>
      <c r="F32" s="51">
        <f t="shared" si="4"/>
        <v>0</v>
      </c>
      <c r="G32" s="49">
        <f t="shared" si="1"/>
        <v>23</v>
      </c>
      <c r="H32" s="42">
        <f t="shared" si="2"/>
        <v>0</v>
      </c>
      <c r="I32" s="42">
        <f t="shared" si="5"/>
        <v>0</v>
      </c>
      <c r="J32" s="50">
        <f t="shared" si="10"/>
        <v>0</v>
      </c>
      <c r="K32" s="39">
        <f t="shared" si="11"/>
        <v>0</v>
      </c>
    </row>
    <row r="33" spans="2:11" ht="14.45" x14ac:dyDescent="0.3">
      <c r="B33" s="49">
        <f t="shared" si="7"/>
        <v>24</v>
      </c>
      <c r="C33" s="42">
        <f t="shared" si="0"/>
        <v>0</v>
      </c>
      <c r="D33" s="42">
        <f t="shared" si="8"/>
        <v>0</v>
      </c>
      <c r="E33" s="50">
        <f t="shared" si="9"/>
        <v>0</v>
      </c>
      <c r="F33" s="51">
        <f t="shared" si="4"/>
        <v>0</v>
      </c>
      <c r="G33" s="49">
        <f t="shared" si="1"/>
        <v>24</v>
      </c>
      <c r="H33" s="42">
        <f t="shared" si="2"/>
        <v>0</v>
      </c>
      <c r="I33" s="42">
        <f t="shared" si="5"/>
        <v>0</v>
      </c>
      <c r="J33" s="50">
        <f t="shared" si="10"/>
        <v>0</v>
      </c>
      <c r="K33" s="39">
        <f t="shared" si="11"/>
        <v>0</v>
      </c>
    </row>
    <row r="34" spans="2:11" ht="14.45" x14ac:dyDescent="0.3">
      <c r="B34" s="49">
        <f t="shared" si="7"/>
        <v>25</v>
      </c>
      <c r="C34" s="42">
        <f t="shared" si="0"/>
        <v>0</v>
      </c>
      <c r="D34" s="42">
        <f t="shared" si="8"/>
        <v>0</v>
      </c>
      <c r="E34" s="50">
        <f t="shared" si="9"/>
        <v>0</v>
      </c>
      <c r="F34" s="51">
        <f t="shared" si="4"/>
        <v>0</v>
      </c>
      <c r="G34" s="49">
        <f t="shared" si="1"/>
        <v>25</v>
      </c>
      <c r="H34" s="42">
        <f t="shared" si="2"/>
        <v>0</v>
      </c>
      <c r="I34" s="42">
        <f t="shared" si="5"/>
        <v>0</v>
      </c>
      <c r="J34" s="50">
        <f t="shared" si="10"/>
        <v>0</v>
      </c>
      <c r="K34" s="39">
        <f t="shared" si="11"/>
        <v>0</v>
      </c>
    </row>
    <row r="35" spans="2:11" ht="14.45" x14ac:dyDescent="0.3">
      <c r="B35" s="49">
        <f t="shared" si="7"/>
        <v>26</v>
      </c>
      <c r="C35" s="42">
        <f t="shared" si="0"/>
        <v>0</v>
      </c>
      <c r="D35" s="42">
        <f t="shared" si="8"/>
        <v>0</v>
      </c>
      <c r="E35" s="50">
        <f t="shared" si="9"/>
        <v>0</v>
      </c>
      <c r="F35" s="51">
        <f t="shared" si="4"/>
        <v>0</v>
      </c>
      <c r="G35" s="49">
        <f t="shared" si="1"/>
        <v>26</v>
      </c>
      <c r="H35" s="42">
        <f t="shared" si="2"/>
        <v>0</v>
      </c>
      <c r="I35" s="42">
        <f t="shared" si="5"/>
        <v>0</v>
      </c>
      <c r="J35" s="50">
        <f t="shared" si="10"/>
        <v>0</v>
      </c>
      <c r="K35" s="39">
        <f t="shared" si="11"/>
        <v>0</v>
      </c>
    </row>
    <row r="36" spans="2:11" ht="14.45" x14ac:dyDescent="0.3">
      <c r="B36" s="49">
        <f t="shared" si="7"/>
        <v>27</v>
      </c>
      <c r="C36" s="42">
        <f t="shared" si="0"/>
        <v>0</v>
      </c>
      <c r="D36" s="42">
        <f t="shared" si="8"/>
        <v>0</v>
      </c>
      <c r="E36" s="50">
        <f t="shared" si="9"/>
        <v>0</v>
      </c>
      <c r="F36" s="51">
        <f t="shared" si="4"/>
        <v>0</v>
      </c>
      <c r="G36" s="49">
        <f t="shared" si="1"/>
        <v>27</v>
      </c>
      <c r="H36" s="42">
        <f t="shared" si="2"/>
        <v>0</v>
      </c>
      <c r="I36" s="42">
        <f t="shared" si="5"/>
        <v>0</v>
      </c>
      <c r="J36" s="50">
        <f t="shared" si="10"/>
        <v>0</v>
      </c>
      <c r="K36" s="39">
        <f t="shared" si="11"/>
        <v>0</v>
      </c>
    </row>
    <row r="37" spans="2:11" ht="14.45" x14ac:dyDescent="0.3">
      <c r="B37" s="49">
        <f t="shared" si="7"/>
        <v>28</v>
      </c>
      <c r="C37" s="42">
        <f t="shared" si="0"/>
        <v>0</v>
      </c>
      <c r="D37" s="42">
        <f t="shared" si="8"/>
        <v>0</v>
      </c>
      <c r="E37" s="50">
        <f t="shared" si="9"/>
        <v>0</v>
      </c>
      <c r="F37" s="51">
        <f t="shared" si="4"/>
        <v>0</v>
      </c>
      <c r="G37" s="49">
        <f t="shared" si="1"/>
        <v>28</v>
      </c>
      <c r="H37" s="42">
        <f t="shared" si="2"/>
        <v>0</v>
      </c>
      <c r="I37" s="42">
        <f t="shared" si="5"/>
        <v>0</v>
      </c>
      <c r="J37" s="50">
        <f t="shared" si="10"/>
        <v>0</v>
      </c>
      <c r="K37" s="39">
        <f t="shared" si="11"/>
        <v>0</v>
      </c>
    </row>
    <row r="38" spans="2:11" ht="14.45" x14ac:dyDescent="0.3">
      <c r="B38" s="49">
        <f t="shared" si="7"/>
        <v>29</v>
      </c>
      <c r="C38" s="42">
        <f t="shared" si="0"/>
        <v>0</v>
      </c>
      <c r="D38" s="42">
        <f t="shared" si="8"/>
        <v>0</v>
      </c>
      <c r="E38" s="50">
        <f t="shared" si="9"/>
        <v>0</v>
      </c>
      <c r="F38" s="51">
        <f t="shared" si="4"/>
        <v>0</v>
      </c>
      <c r="G38" s="49">
        <f t="shared" si="1"/>
        <v>29</v>
      </c>
      <c r="H38" s="42">
        <f t="shared" si="2"/>
        <v>0</v>
      </c>
      <c r="I38" s="42">
        <f t="shared" si="5"/>
        <v>0</v>
      </c>
      <c r="J38" s="50">
        <f t="shared" si="10"/>
        <v>0</v>
      </c>
      <c r="K38" s="39">
        <f t="shared" si="11"/>
        <v>0</v>
      </c>
    </row>
    <row r="39" spans="2:11" thickBot="1" x14ac:dyDescent="0.35">
      <c r="B39" s="49">
        <f t="shared" si="7"/>
        <v>30</v>
      </c>
      <c r="C39" s="42">
        <f t="shared" si="0"/>
        <v>0</v>
      </c>
      <c r="D39" s="42">
        <f t="shared" si="8"/>
        <v>0</v>
      </c>
      <c r="E39" s="50">
        <f t="shared" si="9"/>
        <v>0</v>
      </c>
      <c r="F39" s="51">
        <f t="shared" si="4"/>
        <v>0</v>
      </c>
      <c r="G39" s="49">
        <f t="shared" si="1"/>
        <v>30</v>
      </c>
      <c r="H39" s="42">
        <f t="shared" si="2"/>
        <v>0</v>
      </c>
      <c r="I39" s="42">
        <f t="shared" si="5"/>
        <v>0</v>
      </c>
      <c r="J39" s="50">
        <f t="shared" si="10"/>
        <v>0</v>
      </c>
      <c r="K39" s="39">
        <f t="shared" si="11"/>
        <v>0</v>
      </c>
    </row>
    <row r="40" spans="2:11" ht="16.149999999999999" thickBot="1" x14ac:dyDescent="0.35">
      <c r="B40" s="52" t="s">
        <v>7</v>
      </c>
      <c r="C40" s="53">
        <f>SUM(C10:C39)</f>
        <v>199999.99999999974</v>
      </c>
      <c r="D40" s="53">
        <f>SUM(D10:D39)</f>
        <v>39930.909728379149</v>
      </c>
      <c r="E40" s="53"/>
      <c r="F40" s="54">
        <f>SUM(F10:F39)</f>
        <v>239930.90972837879</v>
      </c>
      <c r="G40" s="52" t="s">
        <v>7</v>
      </c>
      <c r="H40" s="53">
        <f>SUM(H10:H39)</f>
        <v>300000</v>
      </c>
      <c r="I40" s="53">
        <f>SUM(I10:I39)</f>
        <v>72000</v>
      </c>
      <c r="J40" s="53"/>
      <c r="K40" s="54">
        <f>SUM(K10:K39)</f>
        <v>372000</v>
      </c>
    </row>
    <row r="41" spans="2:11" x14ac:dyDescent="0.25">
      <c r="B41" s="48" t="s">
        <v>66</v>
      </c>
      <c r="C41" s="48"/>
      <c r="D41" s="48"/>
      <c r="E41" s="48"/>
      <c r="F41" s="48"/>
      <c r="G41" s="48"/>
      <c r="H41" s="48"/>
      <c r="I41" s="48"/>
      <c r="J41" s="48"/>
      <c r="K41" s="48"/>
    </row>
    <row r="42" spans="2:11" ht="14.45" x14ac:dyDescent="0.3"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2:11" x14ac:dyDescent="0.25">
      <c r="B43" s="4" t="s">
        <v>38</v>
      </c>
    </row>
    <row r="49" spans="2:11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</row>
  </sheetData>
  <mergeCells count="3">
    <mergeCell ref="D5:E5"/>
    <mergeCell ref="I5:J5"/>
    <mergeCell ref="B2:K2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headerFooter>
    <oddFooter>&amp;L&amp;F / &amp;A&amp;R&amp;P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2"/>
  <sheetViews>
    <sheetView zoomScaleNormal="100" workbookViewId="0"/>
  </sheetViews>
  <sheetFormatPr defaultColWidth="8.85546875" defaultRowHeight="15" x14ac:dyDescent="0.25"/>
  <cols>
    <col min="1" max="1" width="1.28515625" style="4" customWidth="1"/>
    <col min="2" max="12" width="12.7109375" style="4" customWidth="1"/>
    <col min="13" max="13" width="1.28515625" style="4" customWidth="1"/>
    <col min="14" max="16384" width="8.85546875" style="4"/>
  </cols>
  <sheetData>
    <row r="1" spans="2:12" ht="4.9000000000000004" customHeight="1" x14ac:dyDescent="0.3"/>
    <row r="2" spans="2:12" ht="21" x14ac:dyDescent="0.4">
      <c r="B2" s="109" t="s">
        <v>39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4.45" x14ac:dyDescent="0.3">
      <c r="B3" s="4" t="s">
        <v>38</v>
      </c>
    </row>
    <row r="9" spans="2:12" ht="17.45" x14ac:dyDescent="0.3">
      <c r="B9" s="5"/>
      <c r="C9" s="5"/>
      <c r="D9" s="5"/>
      <c r="E9" s="5"/>
      <c r="F9" s="5"/>
      <c r="G9" s="6"/>
      <c r="H9" s="6"/>
      <c r="I9" s="6"/>
      <c r="J9" s="6"/>
      <c r="K9" s="6"/>
      <c r="L9" s="6"/>
    </row>
    <row r="10" spans="2:12" thickBot="1" x14ac:dyDescent="0.35"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thickBot="1" x14ac:dyDescent="0.35">
      <c r="B11" s="112" t="s">
        <v>6</v>
      </c>
      <c r="C11" s="113"/>
      <c r="D11" s="8" t="s">
        <v>0</v>
      </c>
      <c r="E11" s="9" t="s">
        <v>1</v>
      </c>
      <c r="F11" s="10" t="s">
        <v>2</v>
      </c>
      <c r="G11" s="11" t="s">
        <v>3</v>
      </c>
      <c r="H11" s="10" t="s">
        <v>4</v>
      </c>
      <c r="I11" s="11" t="s">
        <v>5</v>
      </c>
      <c r="J11" s="11" t="s">
        <v>12</v>
      </c>
      <c r="K11" s="12" t="s">
        <v>13</v>
      </c>
      <c r="L11" s="6"/>
    </row>
    <row r="12" spans="2:12" ht="24.6" customHeight="1" x14ac:dyDescent="0.3">
      <c r="B12" s="110" t="s">
        <v>9</v>
      </c>
      <c r="C12" s="111"/>
      <c r="D12" s="96" t="s">
        <v>37</v>
      </c>
      <c r="E12" s="64"/>
      <c r="F12" s="64"/>
      <c r="G12" s="64"/>
      <c r="H12" s="64"/>
      <c r="I12" s="64"/>
      <c r="J12" s="64"/>
      <c r="K12" s="65"/>
      <c r="L12" s="6"/>
    </row>
    <row r="13" spans="2:12" ht="24.6" customHeight="1" x14ac:dyDescent="0.3">
      <c r="B13" s="110" t="s">
        <v>27</v>
      </c>
      <c r="C13" s="111"/>
      <c r="D13" s="66" t="s">
        <v>28</v>
      </c>
      <c r="E13" s="66"/>
      <c r="F13" s="66"/>
      <c r="G13" s="67"/>
      <c r="H13" s="68"/>
      <c r="I13" s="69"/>
      <c r="J13" s="69"/>
      <c r="K13" s="70"/>
      <c r="L13" s="6"/>
    </row>
    <row r="14" spans="2:12" ht="24.6" customHeight="1" x14ac:dyDescent="0.3">
      <c r="B14" s="110" t="s">
        <v>8</v>
      </c>
      <c r="C14" s="111"/>
      <c r="D14" s="68"/>
      <c r="E14" s="71"/>
      <c r="F14" s="68"/>
      <c r="G14" s="68"/>
      <c r="H14" s="68"/>
      <c r="I14" s="68"/>
      <c r="J14" s="68"/>
      <c r="K14" s="72"/>
      <c r="L14" s="6"/>
    </row>
    <row r="15" spans="2:12" ht="24.6" customHeight="1" x14ac:dyDescent="0.3">
      <c r="B15" s="110" t="s">
        <v>29</v>
      </c>
      <c r="C15" s="111"/>
      <c r="D15" s="68"/>
      <c r="E15" s="71"/>
      <c r="F15" s="68"/>
      <c r="G15" s="68"/>
      <c r="H15" s="69"/>
      <c r="I15" s="69"/>
      <c r="J15" s="69"/>
      <c r="K15" s="70"/>
      <c r="L15" s="6"/>
    </row>
    <row r="16" spans="2:12" ht="24.6" customHeight="1" x14ac:dyDescent="0.3">
      <c r="B16" s="110" t="s">
        <v>30</v>
      </c>
      <c r="C16" s="111"/>
      <c r="D16" s="71">
        <v>2011</v>
      </c>
      <c r="E16" s="71"/>
      <c r="F16" s="71"/>
      <c r="G16" s="71"/>
      <c r="H16" s="71"/>
      <c r="I16" s="71"/>
      <c r="J16" s="71"/>
      <c r="K16" s="73"/>
      <c r="L16" s="6"/>
    </row>
    <row r="17" spans="2:12" ht="24.6" customHeight="1" x14ac:dyDescent="0.3">
      <c r="B17" s="110" t="s">
        <v>10</v>
      </c>
      <c r="C17" s="111"/>
      <c r="D17" s="74">
        <v>300000</v>
      </c>
      <c r="E17" s="74"/>
      <c r="F17" s="75"/>
      <c r="G17" s="74"/>
      <c r="H17" s="74"/>
      <c r="I17" s="74"/>
      <c r="J17" s="74"/>
      <c r="K17" s="76"/>
      <c r="L17" s="6"/>
    </row>
    <row r="18" spans="2:12" ht="24.6" customHeight="1" x14ac:dyDescent="0.3">
      <c r="B18" s="110" t="s">
        <v>31</v>
      </c>
      <c r="C18" s="111"/>
      <c r="D18" s="74">
        <v>160000</v>
      </c>
      <c r="E18" s="74"/>
      <c r="F18" s="75"/>
      <c r="G18" s="74"/>
      <c r="H18" s="74"/>
      <c r="I18" s="74"/>
      <c r="J18" s="74"/>
      <c r="K18" s="76"/>
      <c r="L18" s="6"/>
    </row>
    <row r="19" spans="2:12" ht="24.6" customHeight="1" x14ac:dyDescent="0.3">
      <c r="B19" s="110" t="s">
        <v>32</v>
      </c>
      <c r="C19" s="111"/>
      <c r="D19" s="77">
        <v>0.03</v>
      </c>
      <c r="E19" s="78"/>
      <c r="F19" s="77"/>
      <c r="G19" s="77"/>
      <c r="H19" s="77"/>
      <c r="I19" s="77"/>
      <c r="J19" s="77"/>
      <c r="K19" s="79"/>
      <c r="L19" s="6"/>
    </row>
    <row r="20" spans="2:12" ht="24.6" customHeight="1" x14ac:dyDescent="0.3">
      <c r="B20" s="110" t="s">
        <v>33</v>
      </c>
      <c r="C20" s="111"/>
      <c r="D20" s="68">
        <v>15</v>
      </c>
      <c r="E20" s="71"/>
      <c r="F20" s="68"/>
      <c r="G20" s="68"/>
      <c r="H20" s="68"/>
      <c r="I20" s="68"/>
      <c r="J20" s="68"/>
      <c r="K20" s="72"/>
      <c r="L20" s="6"/>
    </row>
    <row r="21" spans="2:12" ht="24.6" customHeight="1" x14ac:dyDescent="0.3">
      <c r="B21" s="110" t="s">
        <v>34</v>
      </c>
      <c r="C21" s="111"/>
      <c r="D21" s="80"/>
      <c r="E21" s="80"/>
      <c r="F21" s="80"/>
      <c r="G21" s="80"/>
      <c r="H21" s="80"/>
      <c r="I21" s="80"/>
      <c r="J21" s="80"/>
      <c r="K21" s="81"/>
      <c r="L21" s="6"/>
    </row>
    <row r="22" spans="2:12" ht="24.6" customHeight="1" thickBot="1" x14ac:dyDescent="0.35">
      <c r="B22" s="110" t="s">
        <v>11</v>
      </c>
      <c r="C22" s="111"/>
      <c r="D22" s="82" t="s">
        <v>23</v>
      </c>
      <c r="E22" s="82"/>
      <c r="F22" s="82"/>
      <c r="G22" s="82"/>
      <c r="H22" s="82"/>
      <c r="I22" s="82"/>
      <c r="J22" s="82"/>
      <c r="K22" s="83"/>
      <c r="L22" s="13"/>
    </row>
    <row r="23" spans="2:12" ht="3.6" customHeight="1" x14ac:dyDescent="0.3">
      <c r="B23" s="14"/>
      <c r="C23" s="15"/>
      <c r="D23" s="16"/>
      <c r="E23" s="17"/>
      <c r="F23" s="16"/>
      <c r="G23" s="18"/>
      <c r="H23" s="16"/>
      <c r="I23" s="18"/>
      <c r="J23" s="18"/>
      <c r="K23" s="18"/>
      <c r="L23" s="19"/>
    </row>
    <row r="24" spans="2:12" ht="14.45" x14ac:dyDescent="0.3">
      <c r="B24" s="20"/>
      <c r="C24" s="21"/>
      <c r="D24" s="36" t="s">
        <v>36</v>
      </c>
      <c r="E24" s="23"/>
      <c r="F24" s="22"/>
      <c r="G24" s="24"/>
      <c r="H24" s="22"/>
      <c r="I24" s="24"/>
      <c r="J24" s="24"/>
      <c r="K24" s="24"/>
      <c r="L24" s="19"/>
    </row>
    <row r="25" spans="2:12" thickBot="1" x14ac:dyDescent="0.35">
      <c r="B25" s="20"/>
      <c r="C25" s="21"/>
      <c r="D25" s="22"/>
      <c r="E25" s="23"/>
      <c r="F25" s="22"/>
      <c r="G25" s="24"/>
      <c r="H25" s="22"/>
      <c r="I25" s="24"/>
      <c r="J25" s="24"/>
      <c r="K25" s="24"/>
      <c r="L25" s="19"/>
    </row>
    <row r="26" spans="2:12" thickBot="1" x14ac:dyDescent="0.35">
      <c r="B26" s="7"/>
      <c r="C26" s="21"/>
      <c r="D26" s="25" t="str">
        <f t="shared" ref="D26:G26" si="0">IF(D12="","",D12)</f>
        <v>voorbeeld</v>
      </c>
      <c r="E26" s="25" t="str">
        <f t="shared" si="0"/>
        <v/>
      </c>
      <c r="F26" s="25" t="str">
        <f t="shared" si="0"/>
        <v/>
      </c>
      <c r="G26" s="25" t="str">
        <f t="shared" si="0"/>
        <v/>
      </c>
      <c r="H26" s="25" t="str">
        <f>IF(H12="","",H12)</f>
        <v/>
      </c>
      <c r="I26" s="25" t="str">
        <f t="shared" ref="I26:J26" si="1">IF(I12="","",I12)</f>
        <v/>
      </c>
      <c r="J26" s="25" t="str">
        <f t="shared" si="1"/>
        <v/>
      </c>
      <c r="K26" s="25" t="str">
        <f>IF(K12="","",K12)</f>
        <v/>
      </c>
      <c r="L26" s="26" t="s">
        <v>35</v>
      </c>
    </row>
    <row r="27" spans="2:12" x14ac:dyDescent="0.25">
      <c r="B27" s="27" t="s">
        <v>19</v>
      </c>
      <c r="C27" s="28">
        <v>2017</v>
      </c>
      <c r="D27" s="84">
        <v>21309</v>
      </c>
      <c r="E27" s="84"/>
      <c r="F27" s="84"/>
      <c r="G27" s="84"/>
      <c r="H27" s="84"/>
      <c r="I27" s="84"/>
      <c r="J27" s="84"/>
      <c r="K27" s="85"/>
      <c r="L27" s="29">
        <f>SUM(D27:K27)</f>
        <v>21309</v>
      </c>
    </row>
    <row r="28" spans="2:12" x14ac:dyDescent="0.25">
      <c r="B28" s="27" t="s">
        <v>19</v>
      </c>
      <c r="C28" s="28">
        <f>[1]Investeringsplan!$F$1+1</f>
        <v>2018</v>
      </c>
      <c r="D28" s="86">
        <v>21527</v>
      </c>
      <c r="E28" s="86"/>
      <c r="F28" s="86"/>
      <c r="G28" s="86"/>
      <c r="H28" s="86"/>
      <c r="I28" s="86"/>
      <c r="J28" s="86"/>
      <c r="K28" s="87"/>
      <c r="L28" s="30">
        <f t="shared" ref="L28:L41" si="2">SUM(D28:K28)</f>
        <v>21527</v>
      </c>
    </row>
    <row r="29" spans="2:12" x14ac:dyDescent="0.25">
      <c r="B29" s="27" t="s">
        <v>19</v>
      </c>
      <c r="C29" s="28">
        <f>[1]Investeringsplan!$F$1+2</f>
        <v>2019</v>
      </c>
      <c r="D29" s="86">
        <v>21745</v>
      </c>
      <c r="E29" s="86"/>
      <c r="F29" s="86"/>
      <c r="G29" s="86"/>
      <c r="H29" s="86"/>
      <c r="I29" s="86"/>
      <c r="J29" s="86"/>
      <c r="K29" s="87"/>
      <c r="L29" s="30">
        <f t="shared" si="2"/>
        <v>21745</v>
      </c>
    </row>
    <row r="30" spans="2:12" x14ac:dyDescent="0.25">
      <c r="B30" s="27" t="s">
        <v>19</v>
      </c>
      <c r="C30" s="28">
        <f>[1]Investeringsplan!$F$1+3</f>
        <v>2020</v>
      </c>
      <c r="D30" s="86">
        <v>21964</v>
      </c>
      <c r="E30" s="86"/>
      <c r="F30" s="86"/>
      <c r="G30" s="86"/>
      <c r="H30" s="86"/>
      <c r="I30" s="86"/>
      <c r="J30" s="86"/>
      <c r="K30" s="87"/>
      <c r="L30" s="30">
        <f t="shared" si="2"/>
        <v>21964</v>
      </c>
    </row>
    <row r="31" spans="2:12" x14ac:dyDescent="0.25">
      <c r="B31" s="27" t="s">
        <v>19</v>
      </c>
      <c r="C31" s="28">
        <f>[1]Investeringsplan!$F$1+4</f>
        <v>2021</v>
      </c>
      <c r="D31" s="86">
        <v>22182</v>
      </c>
      <c r="E31" s="86"/>
      <c r="F31" s="86"/>
      <c r="G31" s="86"/>
      <c r="H31" s="86"/>
      <c r="I31" s="86"/>
      <c r="J31" s="86"/>
      <c r="K31" s="87"/>
      <c r="L31" s="30">
        <f t="shared" si="2"/>
        <v>22182</v>
      </c>
    </row>
    <row r="32" spans="2:12" x14ac:dyDescent="0.25">
      <c r="B32" s="27" t="s">
        <v>19</v>
      </c>
      <c r="C32" s="28">
        <f>[1]Investeringsplan!$F$1+5</f>
        <v>2022</v>
      </c>
      <c r="D32" s="86">
        <v>22400</v>
      </c>
      <c r="E32" s="88"/>
      <c r="F32" s="88"/>
      <c r="G32" s="88"/>
      <c r="H32" s="88"/>
      <c r="I32" s="88"/>
      <c r="J32" s="88"/>
      <c r="K32" s="87"/>
      <c r="L32" s="30">
        <f t="shared" si="2"/>
        <v>22400</v>
      </c>
    </row>
    <row r="33" spans="2:12" x14ac:dyDescent="0.25">
      <c r="B33" s="27" t="s">
        <v>19</v>
      </c>
      <c r="C33" s="28">
        <f>[1]Investeringsplan!$F$1+6</f>
        <v>2023</v>
      </c>
      <c r="D33" s="86">
        <v>21800</v>
      </c>
      <c r="E33" s="86"/>
      <c r="F33" s="86"/>
      <c r="G33" s="86"/>
      <c r="H33" s="86"/>
      <c r="I33" s="86"/>
      <c r="J33" s="86"/>
      <c r="K33" s="87"/>
      <c r="L33" s="30">
        <f t="shared" si="2"/>
        <v>21800</v>
      </c>
    </row>
    <row r="34" spans="2:12" x14ac:dyDescent="0.25">
      <c r="B34" s="27" t="s">
        <v>19</v>
      </c>
      <c r="C34" s="28">
        <f>[1]Investeringsplan!$F$1+7</f>
        <v>2024</v>
      </c>
      <c r="D34" s="86">
        <v>21200</v>
      </c>
      <c r="E34" s="86"/>
      <c r="F34" s="86"/>
      <c r="G34" s="86"/>
      <c r="H34" s="86"/>
      <c r="I34" s="86"/>
      <c r="J34" s="86"/>
      <c r="K34" s="87"/>
      <c r="L34" s="30">
        <f t="shared" si="2"/>
        <v>21200</v>
      </c>
    </row>
    <row r="35" spans="2:12" x14ac:dyDescent="0.25">
      <c r="B35" s="27" t="s">
        <v>19</v>
      </c>
      <c r="C35" s="28">
        <f>[1]Investeringsplan!$F$1+8</f>
        <v>2025</v>
      </c>
      <c r="D35" s="86">
        <v>20600</v>
      </c>
      <c r="E35" s="89"/>
      <c r="F35" s="89"/>
      <c r="G35" s="89"/>
      <c r="H35" s="89"/>
      <c r="I35" s="89"/>
      <c r="J35" s="90"/>
      <c r="K35" s="91"/>
      <c r="L35" s="30">
        <f t="shared" si="2"/>
        <v>20600</v>
      </c>
    </row>
    <row r="36" spans="2:12" x14ac:dyDescent="0.25">
      <c r="B36" s="27" t="s">
        <v>19</v>
      </c>
      <c r="C36" s="28">
        <f>[1]Investeringsplan!$F$1+9</f>
        <v>2026</v>
      </c>
      <c r="D36" s="89"/>
      <c r="E36" s="89"/>
      <c r="F36" s="89"/>
      <c r="G36" s="89"/>
      <c r="H36" s="89"/>
      <c r="I36" s="89"/>
      <c r="J36" s="89"/>
      <c r="K36" s="91"/>
      <c r="L36" s="30">
        <f t="shared" si="2"/>
        <v>0</v>
      </c>
    </row>
    <row r="37" spans="2:12" x14ac:dyDescent="0.25">
      <c r="B37" s="27" t="s">
        <v>19</v>
      </c>
      <c r="C37" s="28">
        <f>[1]Investeringsplan!$F$1+10</f>
        <v>2027</v>
      </c>
      <c r="D37" s="89"/>
      <c r="E37" s="89"/>
      <c r="F37" s="89"/>
      <c r="G37" s="89"/>
      <c r="H37" s="89"/>
      <c r="I37" s="89"/>
      <c r="J37" s="89"/>
      <c r="K37" s="91"/>
      <c r="L37" s="30">
        <f t="shared" si="2"/>
        <v>0</v>
      </c>
    </row>
    <row r="38" spans="2:12" x14ac:dyDescent="0.25">
      <c r="B38" s="27" t="s">
        <v>19</v>
      </c>
      <c r="C38" s="28">
        <f>[1]Investeringsplan!$F$1+11</f>
        <v>2028</v>
      </c>
      <c r="D38" s="89"/>
      <c r="E38" s="89"/>
      <c r="F38" s="89"/>
      <c r="G38" s="89"/>
      <c r="H38" s="89"/>
      <c r="I38" s="89"/>
      <c r="J38" s="89"/>
      <c r="K38" s="91"/>
      <c r="L38" s="30">
        <f t="shared" si="2"/>
        <v>0</v>
      </c>
    </row>
    <row r="39" spans="2:12" x14ac:dyDescent="0.25">
      <c r="B39" s="27" t="s">
        <v>19</v>
      </c>
      <c r="C39" s="28">
        <f>[1]Investeringsplan!$F$1+12</f>
        <v>2029</v>
      </c>
      <c r="D39" s="89"/>
      <c r="E39" s="89"/>
      <c r="F39" s="89"/>
      <c r="G39" s="89"/>
      <c r="H39" s="89"/>
      <c r="I39" s="89"/>
      <c r="J39" s="89"/>
      <c r="K39" s="92"/>
      <c r="L39" s="30">
        <f t="shared" si="2"/>
        <v>0</v>
      </c>
    </row>
    <row r="40" spans="2:12" x14ac:dyDescent="0.25">
      <c r="B40" s="27" t="s">
        <v>19</v>
      </c>
      <c r="C40" s="28">
        <f>[1]Investeringsplan!$F$1+13</f>
        <v>2030</v>
      </c>
      <c r="D40" s="93"/>
      <c r="E40" s="93"/>
      <c r="F40" s="93"/>
      <c r="G40" s="93"/>
      <c r="H40" s="93"/>
      <c r="I40" s="93"/>
      <c r="J40" s="93"/>
      <c r="K40" s="91"/>
      <c r="L40" s="30">
        <f t="shared" si="2"/>
        <v>0</v>
      </c>
    </row>
    <row r="41" spans="2:12" ht="15.75" thickBot="1" x14ac:dyDescent="0.3">
      <c r="B41" s="27" t="s">
        <v>19</v>
      </c>
      <c r="C41" s="28">
        <f>[1]Investeringsplan!$F$1+14</f>
        <v>2031</v>
      </c>
      <c r="D41" s="94"/>
      <c r="E41" s="94"/>
      <c r="F41" s="94"/>
      <c r="G41" s="94"/>
      <c r="H41" s="94"/>
      <c r="I41" s="94"/>
      <c r="J41" s="94"/>
      <c r="K41" s="95"/>
      <c r="L41" s="31">
        <f t="shared" si="2"/>
        <v>0</v>
      </c>
    </row>
    <row r="42" spans="2:12" ht="15.75" thickBot="1" x14ac:dyDescent="0.3">
      <c r="B42" s="7"/>
      <c r="C42" s="6"/>
      <c r="D42" s="32">
        <f>SUM(D27:D41)</f>
        <v>194727</v>
      </c>
      <c r="E42" s="33">
        <f t="shared" ref="E42:K42" si="3">SUM(E27:E41)</f>
        <v>0</v>
      </c>
      <c r="F42" s="33">
        <f t="shared" si="3"/>
        <v>0</v>
      </c>
      <c r="G42" s="33">
        <f t="shared" si="3"/>
        <v>0</v>
      </c>
      <c r="H42" s="33">
        <f t="shared" si="3"/>
        <v>0</v>
      </c>
      <c r="I42" s="33">
        <f t="shared" si="3"/>
        <v>0</v>
      </c>
      <c r="J42" s="33">
        <f t="shared" si="3"/>
        <v>0</v>
      </c>
      <c r="K42" s="34">
        <f t="shared" si="3"/>
        <v>0</v>
      </c>
      <c r="L42" s="35">
        <f>SUM(L27:L41)</f>
        <v>194727</v>
      </c>
    </row>
    <row r="43" spans="2:12" x14ac:dyDescent="0.25">
      <c r="B43" s="7"/>
      <c r="C43" s="6"/>
      <c r="E43" s="6"/>
      <c r="F43" s="6"/>
      <c r="G43" s="6"/>
      <c r="H43" s="6"/>
      <c r="I43" s="6"/>
      <c r="J43" s="6"/>
      <c r="K43" s="6"/>
      <c r="L43" s="6"/>
    </row>
    <row r="44" spans="2:12" x14ac:dyDescent="0.25"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2:12" x14ac:dyDescent="0.25">
      <c r="B45" s="7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2:12" x14ac:dyDescent="0.25"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2:12" x14ac:dyDescent="0.25"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2:12" x14ac:dyDescent="0.25">
      <c r="B48" s="7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2:12" x14ac:dyDescent="0.25"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 x14ac:dyDescent="0.25"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2" x14ac:dyDescent="0.25"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2:12" x14ac:dyDescent="0.25"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2:12" x14ac:dyDescent="0.25"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2:12" x14ac:dyDescent="0.25"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2:12" x14ac:dyDescent="0.25"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2:12" x14ac:dyDescent="0.25"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2:12" x14ac:dyDescent="0.25"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2:12" x14ac:dyDescent="0.25"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2:12" x14ac:dyDescent="0.25"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2:12" x14ac:dyDescent="0.25">
      <c r="B60" s="7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2:12" x14ac:dyDescent="0.25">
      <c r="B61" s="7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2:12" x14ac:dyDescent="0.25"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2:12" x14ac:dyDescent="0.25">
      <c r="B63" s="7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2:12" x14ac:dyDescent="0.25">
      <c r="B64" s="7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2:12" x14ac:dyDescent="0.25">
      <c r="B65" s="7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2:12" x14ac:dyDescent="0.25"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2:12" x14ac:dyDescent="0.25">
      <c r="B67" s="7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2:12" x14ac:dyDescent="0.25">
      <c r="B68" s="7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2:12" x14ac:dyDescent="0.25">
      <c r="B69" s="7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2:12" x14ac:dyDescent="0.25">
      <c r="B70" s="7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2:12" x14ac:dyDescent="0.25"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2:12" x14ac:dyDescent="0.25">
      <c r="B72" s="7"/>
      <c r="C72" s="6"/>
      <c r="D72" s="6"/>
      <c r="E72" s="6"/>
      <c r="F72" s="6"/>
      <c r="G72" s="6"/>
      <c r="H72" s="6"/>
      <c r="I72" s="6"/>
      <c r="J72" s="6"/>
      <c r="K72" s="6"/>
      <c r="L72" s="6"/>
    </row>
  </sheetData>
  <mergeCells count="13">
    <mergeCell ref="B2:L2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dataValidations count="2">
    <dataValidation type="list" allowBlank="1" showInputMessage="1" showErrorMessage="1" sqref="D13:K13">
      <formula1>"Bedrijf, Overlater privé, Overnemer privé"</formula1>
    </dataValidation>
    <dataValidation type="list" allowBlank="1" showInputMessage="1" showErrorMessage="1" sqref="D22:K22">
      <formula1>"Ja,Nee,Afgelopen"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&amp;L&amp;F / &amp;A&amp;R&amp;P / &amp;N</oddFooter>
  </headerFooter>
  <rowBreaks count="2" manualBreakCount="2">
    <brk id="24" max="12" man="1"/>
    <brk id="6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Normal="100" workbookViewId="0"/>
  </sheetViews>
  <sheetFormatPr defaultColWidth="8.85546875" defaultRowHeight="15" x14ac:dyDescent="0.25"/>
  <cols>
    <col min="1" max="1" width="1.28515625" style="98" customWidth="1"/>
    <col min="2" max="2" width="24.7109375" style="98" bestFit="1" customWidth="1"/>
    <col min="3" max="3" width="8.85546875" style="98"/>
    <col min="4" max="4" width="14.28515625" style="98" bestFit="1" customWidth="1"/>
    <col min="5" max="5" width="17.42578125" style="98" customWidth="1"/>
    <col min="6" max="7" width="14" style="98" customWidth="1"/>
    <col min="8" max="8" width="1.28515625" style="98" customWidth="1"/>
    <col min="9" max="16384" width="8.85546875" style="98"/>
  </cols>
  <sheetData>
    <row r="1" spans="2:7" ht="4.9000000000000004" customHeight="1" x14ac:dyDescent="0.3"/>
    <row r="2" spans="2:7" s="99" customFormat="1" ht="21" x14ac:dyDescent="0.3">
      <c r="B2" s="114" t="s">
        <v>40</v>
      </c>
      <c r="C2" s="114"/>
      <c r="D2" s="114"/>
      <c r="E2" s="114"/>
      <c r="F2" s="114"/>
      <c r="G2" s="114"/>
    </row>
    <row r="3" spans="2:7" ht="14.45" x14ac:dyDescent="0.3">
      <c r="B3" s="102" t="s">
        <v>38</v>
      </c>
    </row>
    <row r="10" spans="2:7" s="97" customFormat="1" ht="31.15" customHeight="1" x14ac:dyDescent="0.3">
      <c r="B10" s="104"/>
      <c r="C10" s="115" t="s">
        <v>43</v>
      </c>
      <c r="D10" s="116"/>
      <c r="E10" s="117"/>
      <c r="F10" s="115" t="s">
        <v>44</v>
      </c>
      <c r="G10" s="117"/>
    </row>
    <row r="11" spans="2:7" s="103" customFormat="1" ht="39.6" customHeight="1" x14ac:dyDescent="0.25">
      <c r="B11" s="104"/>
      <c r="C11" s="104" t="s">
        <v>6</v>
      </c>
      <c r="D11" s="104" t="s">
        <v>41</v>
      </c>
      <c r="E11" s="104" t="s">
        <v>42</v>
      </c>
      <c r="F11" s="104" t="s">
        <v>65</v>
      </c>
      <c r="G11" s="104" t="s">
        <v>64</v>
      </c>
    </row>
    <row r="12" spans="2:7" x14ac:dyDescent="0.25">
      <c r="B12" s="100" t="s">
        <v>45</v>
      </c>
      <c r="C12" s="100">
        <v>2020</v>
      </c>
      <c r="D12" s="101">
        <v>50000</v>
      </c>
      <c r="E12" s="100" t="s">
        <v>46</v>
      </c>
      <c r="F12" s="100">
        <v>10</v>
      </c>
      <c r="G12" s="100">
        <v>8</v>
      </c>
    </row>
    <row r="13" spans="2:7" ht="14.45" x14ac:dyDescent="0.3">
      <c r="B13" s="105" t="s">
        <v>49</v>
      </c>
      <c r="C13" s="106"/>
      <c r="D13" s="106"/>
      <c r="E13" s="106"/>
      <c r="F13" s="106"/>
      <c r="G13" s="106"/>
    </row>
    <row r="14" spans="2:7" ht="14.45" x14ac:dyDescent="0.3">
      <c r="B14" s="100" t="s">
        <v>50</v>
      </c>
      <c r="C14" s="100"/>
      <c r="D14" s="100"/>
      <c r="E14" s="100"/>
      <c r="F14" s="100"/>
      <c r="G14" s="100"/>
    </row>
    <row r="15" spans="2:7" ht="14.45" x14ac:dyDescent="0.3">
      <c r="B15" s="100" t="s">
        <v>51</v>
      </c>
      <c r="C15" s="100"/>
      <c r="D15" s="100"/>
      <c r="E15" s="100"/>
      <c r="F15" s="100"/>
      <c r="G15" s="100"/>
    </row>
    <row r="16" spans="2:7" ht="14.45" x14ac:dyDescent="0.3">
      <c r="B16" s="100"/>
      <c r="C16" s="100"/>
      <c r="D16" s="100"/>
      <c r="E16" s="100"/>
      <c r="F16" s="100"/>
      <c r="G16" s="100"/>
    </row>
    <row r="17" spans="2:7" ht="14.45" x14ac:dyDescent="0.3">
      <c r="B17" s="100"/>
      <c r="C17" s="100"/>
      <c r="D17" s="100"/>
      <c r="E17" s="100"/>
      <c r="F17" s="100"/>
      <c r="G17" s="100"/>
    </row>
    <row r="18" spans="2:7" ht="28.9" x14ac:dyDescent="0.3">
      <c r="B18" s="105" t="s">
        <v>52</v>
      </c>
      <c r="C18" s="106"/>
      <c r="D18" s="106"/>
      <c r="E18" s="106"/>
      <c r="F18" s="106"/>
      <c r="G18" s="106"/>
    </row>
    <row r="19" spans="2:7" ht="14.45" x14ac:dyDescent="0.3">
      <c r="B19" s="100"/>
      <c r="C19" s="100"/>
      <c r="D19" s="100"/>
      <c r="E19" s="100"/>
      <c r="F19" s="100"/>
      <c r="G19" s="100"/>
    </row>
    <row r="20" spans="2:7" ht="14.45" x14ac:dyDescent="0.3">
      <c r="B20" s="100"/>
      <c r="C20" s="100"/>
      <c r="D20" s="100"/>
      <c r="E20" s="100"/>
      <c r="F20" s="100"/>
      <c r="G20" s="100"/>
    </row>
    <row r="21" spans="2:7" ht="14.45" x14ac:dyDescent="0.3">
      <c r="B21" s="105" t="s">
        <v>53</v>
      </c>
      <c r="C21" s="106"/>
      <c r="D21" s="106"/>
      <c r="E21" s="106"/>
      <c r="F21" s="106"/>
      <c r="G21" s="106"/>
    </row>
    <row r="22" spans="2:7" ht="14.45" x14ac:dyDescent="0.3">
      <c r="B22" s="100" t="s">
        <v>54</v>
      </c>
      <c r="C22" s="100"/>
      <c r="D22" s="100"/>
      <c r="E22" s="100"/>
      <c r="F22" s="100"/>
      <c r="G22" s="100"/>
    </row>
    <row r="23" spans="2:7" ht="14.45" x14ac:dyDescent="0.3">
      <c r="B23" s="100" t="s">
        <v>55</v>
      </c>
      <c r="C23" s="100"/>
      <c r="D23" s="100"/>
      <c r="E23" s="100"/>
      <c r="F23" s="100"/>
      <c r="G23" s="100"/>
    </row>
    <row r="24" spans="2:7" ht="14.45" x14ac:dyDescent="0.3">
      <c r="B24" s="100" t="s">
        <v>56</v>
      </c>
      <c r="C24" s="100"/>
      <c r="D24" s="100"/>
      <c r="E24" s="100"/>
      <c r="F24" s="100"/>
      <c r="G24" s="100"/>
    </row>
    <row r="25" spans="2:7" ht="14.45" x14ac:dyDescent="0.3">
      <c r="B25" s="100"/>
      <c r="C25" s="100"/>
      <c r="D25" s="100"/>
      <c r="E25" s="100"/>
      <c r="F25" s="100"/>
      <c r="G25" s="100"/>
    </row>
    <row r="26" spans="2:7" ht="14.45" x14ac:dyDescent="0.3">
      <c r="B26" s="100"/>
      <c r="C26" s="100"/>
      <c r="D26" s="100"/>
      <c r="E26" s="100"/>
      <c r="F26" s="100"/>
      <c r="G26" s="100"/>
    </row>
    <row r="27" spans="2:7" ht="14.45" x14ac:dyDescent="0.3">
      <c r="B27" s="105" t="s">
        <v>57</v>
      </c>
      <c r="C27" s="106"/>
      <c r="D27" s="106"/>
      <c r="E27" s="106"/>
      <c r="F27" s="106"/>
      <c r="G27" s="106"/>
    </row>
    <row r="28" spans="2:7" ht="14.45" x14ac:dyDescent="0.3">
      <c r="B28" s="100" t="s">
        <v>58</v>
      </c>
      <c r="C28" s="100"/>
      <c r="D28" s="100"/>
      <c r="E28" s="100"/>
      <c r="F28" s="100"/>
      <c r="G28" s="100"/>
    </row>
    <row r="29" spans="2:7" ht="14.45" x14ac:dyDescent="0.3">
      <c r="B29" s="100" t="s">
        <v>59</v>
      </c>
      <c r="C29" s="100"/>
      <c r="D29" s="100"/>
      <c r="E29" s="100"/>
      <c r="F29" s="100"/>
      <c r="G29" s="100"/>
    </row>
    <row r="30" spans="2:7" ht="14.45" x14ac:dyDescent="0.3">
      <c r="B30" s="100" t="s">
        <v>60</v>
      </c>
      <c r="C30" s="100"/>
      <c r="D30" s="100"/>
      <c r="E30" s="100"/>
      <c r="F30" s="100"/>
      <c r="G30" s="100"/>
    </row>
    <row r="31" spans="2:7" ht="14.45" x14ac:dyDescent="0.3">
      <c r="B31" s="100" t="s">
        <v>61</v>
      </c>
      <c r="C31" s="100"/>
      <c r="D31" s="100"/>
      <c r="E31" s="100"/>
      <c r="F31" s="100"/>
      <c r="G31" s="100"/>
    </row>
    <row r="32" spans="2:7" ht="14.45" x14ac:dyDescent="0.3">
      <c r="B32" s="100"/>
      <c r="C32" s="100"/>
      <c r="D32" s="100"/>
      <c r="E32" s="100"/>
      <c r="F32" s="100"/>
      <c r="G32" s="100"/>
    </row>
    <row r="33" spans="2:7" ht="14.45" x14ac:dyDescent="0.3">
      <c r="B33" s="100"/>
      <c r="C33" s="100"/>
      <c r="D33" s="100"/>
      <c r="E33" s="100"/>
      <c r="F33" s="100"/>
      <c r="G33" s="100"/>
    </row>
    <row r="34" spans="2:7" x14ac:dyDescent="0.25">
      <c r="B34" s="105" t="s">
        <v>62</v>
      </c>
      <c r="C34" s="106"/>
      <c r="D34" s="106"/>
      <c r="E34" s="106"/>
      <c r="F34" s="106"/>
      <c r="G34" s="106"/>
    </row>
    <row r="35" spans="2:7" ht="14.45" x14ac:dyDescent="0.3">
      <c r="B35" s="100" t="s">
        <v>63</v>
      </c>
      <c r="C35" s="100"/>
      <c r="D35" s="100"/>
      <c r="E35" s="100"/>
      <c r="F35" s="100"/>
      <c r="G35" s="100"/>
    </row>
    <row r="36" spans="2:7" ht="14.45" x14ac:dyDescent="0.3">
      <c r="B36" s="100"/>
      <c r="C36" s="100"/>
      <c r="D36" s="100"/>
      <c r="E36" s="100"/>
      <c r="F36" s="100"/>
      <c r="G36" s="100"/>
    </row>
    <row r="37" spans="2:7" ht="14.45" x14ac:dyDescent="0.3">
      <c r="B37" s="100"/>
      <c r="C37" s="100"/>
      <c r="D37" s="100"/>
      <c r="E37" s="100"/>
      <c r="F37" s="100"/>
      <c r="G37" s="100"/>
    </row>
    <row r="39" spans="2:7" x14ac:dyDescent="0.25">
      <c r="B39" s="102" t="s">
        <v>47</v>
      </c>
    </row>
    <row r="40" spans="2:7" x14ac:dyDescent="0.25">
      <c r="B40" s="102" t="s">
        <v>48</v>
      </c>
    </row>
  </sheetData>
  <mergeCells count="3">
    <mergeCell ref="B2:G2"/>
    <mergeCell ref="C10:E10"/>
    <mergeCell ref="F10:G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&amp;L&amp;F / &amp;A&amp;R&amp;P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Simulator aflossing</vt:lpstr>
      <vt:lpstr>Overzicht bestaande kredieten</vt:lpstr>
      <vt:lpstr>Toekomstige investeringen</vt:lpstr>
      <vt:lpstr>'Overzicht bestaande kredieten'!Afdrukbereik</vt:lpstr>
      <vt:lpstr>'Simulator aflossing'!Afdrukbereik</vt:lpstr>
      <vt:lpstr>'Toekomstige investeringen'!Afdrukbereik</vt:lpstr>
    </vt:vector>
  </TitlesOfParts>
  <Company>SBB Bedrijfsdiensten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3335</dc:creator>
  <cp:lastModifiedBy>Charlotte Cobbaert</cp:lastModifiedBy>
  <cp:lastPrinted>2016-10-21T13:44:43Z</cp:lastPrinted>
  <dcterms:created xsi:type="dcterms:W3CDTF">2016-08-04T06:10:24Z</dcterms:created>
  <dcterms:modified xsi:type="dcterms:W3CDTF">2016-10-24T13:16:29Z</dcterms:modified>
</cp:coreProperties>
</file>